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报价汇总表 (4)" sheetId="17" r:id="rId1"/>
    <sheet name="报价汇总表 (2)" sheetId="18" state="hidden" r:id="rId2"/>
    <sheet name="综合楼" sheetId="19" r:id="rId3"/>
    <sheet name="删10.11" sheetId="21" r:id="rId4"/>
  </sheets>
  <definedNames>
    <definedName name="_xlnm._FilterDatabase" localSheetId="0" hidden="1">'报价汇总表 (4)'!$A$1:$J$34</definedName>
    <definedName name="_xlnm._FilterDatabase" localSheetId="2" hidden="1">综合楼!$A$1:$K$44</definedName>
    <definedName name="_xlnm.Print_Area" localSheetId="0">'报价汇总表 (4)'!$A$1:$J$34</definedName>
    <definedName name="_xlnm.Print_Titles" localSheetId="0">'报价汇总表 (4)'!$1:$3</definedName>
    <definedName name="_xlnm.Print_Area" localSheetId="1">'报价汇总表 (2)'!$A$1:$J$22</definedName>
    <definedName name="_xlnm.Print_Titles" localSheetId="1">'报价汇总表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<sst xmlns="http://schemas.openxmlformats.org/spreadsheetml/2006/main" count="503" uniqueCount="241">
  <si>
    <t>智能制造项目主体劳务招标清单</t>
  </si>
  <si>
    <t>序号</t>
  </si>
  <si>
    <t>分项施工</t>
  </si>
  <si>
    <t>施工范围</t>
  </si>
  <si>
    <t>材料说明</t>
  </si>
  <si>
    <t>计算方式</t>
  </si>
  <si>
    <t>暂定工程量</t>
  </si>
  <si>
    <t>类别</t>
  </si>
  <si>
    <t>单价(含9%增值税)</t>
  </si>
  <si>
    <t>总价</t>
  </si>
  <si>
    <t>备注</t>
  </si>
  <si>
    <t>一、</t>
  </si>
  <si>
    <t>钢结构厂房土建劳务(结算按测绘单位出具建筑面积计算)</t>
  </si>
  <si>
    <t>钢筋绑扎</t>
  </si>
  <si>
    <t>钢筋加工制作、倒运（机械范围外的水平垂直运输）、安装、绑扎，单双面搭接焊，电渣压力焊，直螺纹套筒连接、二次结构钢筋加工、安装，植筋，止水钢板焊接、安装，膨胀止水带安装，钢筋网安装或制作，配合验收等，含扎丝、保护层垫块、钢筋马镫，焊条、焊药、植筋材料等辅材。</t>
  </si>
  <si>
    <t>甲方提供：套筒、钢筋、止水钢板、止水带、钢筋网、等主要材料。其余完成钢筋工程材料需班组自备，所提供材料需甲方认可，</t>
  </si>
  <si>
    <t>t</t>
  </si>
  <si>
    <t>模板工程（含二次结构）</t>
  </si>
  <si>
    <t>包括但不限于以下内容及费用：制作、安装、清理、刷隔离剂、模板维护、拆除，支模架搭拆、清理（包括支模内外操作架搭拆、支模架所有立杆必须安垫块）；材料的拆卸、集中堆放、场内运输；对拉螺杆材料加工安装；含对螺杆及PVC管凿除（凿除的螺杆头必须回收）以及螺杆洞修补，支模超高费，支模架超高部分严格按照甲方施工方案进行，止水螺杆木垫片凿除，含模板支撑体系、所有洞口临边防护、电梯井水平硬防护、楼梯临边防护搭设、刷油漆，各种加工棚搭设所需模板
1.计算规则：按实完成部分的图示模板与混凝土构建接触之净面积以平方米计算，后浇带模板及钢丝网拦堵不单独计算。</t>
  </si>
  <si>
    <t xml:space="preserve">1、综合考虑层高，无论高低综合单价均不调整；
2、甲供模板、木方、钢管、扣件、顶托件；乙供步步紧、脱模剂、钉子、快易收口网、对拉螺杆等除甲供材料之外的所有材料。
3、乙方负责材料的进退场装卸车、打包，费用不再另行计算。
4、材料的看管及维修费用已含在综合单价中
5、施工过程中的甲供钢管及扣件损耗已包含在综合单价中，同时包含施工必要的切割。
6、模板、木方严格按甲方技术要求使用，如现场使用甲供材料超出定额损耗由分包单位承担费用。
</t>
  </si>
  <si>
    <t>接触面积</t>
  </si>
  <si>
    <t>混凝土浇筑（含二次结构）</t>
  </si>
  <si>
    <t>包含反梁、止水带、腰梁、边框柱、构造柱、过梁、变形缝等图纸范围内及规范要求的二次结构：
包括但不限于：砼浇捣前遗留垃圾清理、模板缝隙嵌缝处理,材料及半成品运输、二次搬运、基层清理、砼拌制、浇捣、养护、抹光、压实、成品保护、配合其它单位施工等完成本分项工作的所有内容。
1.计算规则：按图示尺寸，以立方米计算，不计损耗，不扣除钢筋所占体积。</t>
  </si>
  <si>
    <t>甲方提供：混凝土，其余完成此工序材料需班组自备，所提供材料需甲方认可。</t>
  </si>
  <si>
    <t>m3</t>
  </si>
  <si>
    <t>砌筑</t>
  </si>
  <si>
    <t>包括但不限于以下内容：
根据施工图纸内容需要砌筑（页岩砖、加气块等）的区域，包含但不限于以下工作内容：不区分材质，原材料及半成品材料运输、运输、二次倒运、砂浆拌制、做护角、添外加剂、材料的装卸车、收料、门窗收口、塞缝、门窗侧、预留洞口侧、修补、基底清理、基层修补、搭拆工具架或内墙脚手架搭拆、补洞、补槽、门窗洞口、过梁、构造柱抱框处洞口的封堵、收口，清理落地灰、用完材料堆至项目部指定地点、垃圾外运、试块制作、配合其它单位施工、成品保护、各种工具、劳保用品、弹线、抄平、配合实测实量、管理费、利润、规费、工人工资、各种保险等完成本工作一切费用。包括后期的所有施工洞口的封堵等完成本分项工作的所有内容。
1.计算规则：按设计图示尺寸以体积计算。</t>
  </si>
  <si>
    <t>甲方提供：砂、水泥、砖，其余完成此工序材料需班组自备，所提供材料需甲方认可。</t>
  </si>
  <si>
    <t>植筋（综合所有直径）</t>
  </si>
  <si>
    <t>包括但不限于以下内容：
1.尺寸：直径6~28及以上
2.所有墙体及二次结构的植筋及拉墙筋的制作：
包含但不限于：植筋钢筋下料、材料运输、植筋打孔、清空，植筋胶水，植筋，配合检测拉拔试验等完成本分项工作的所有内容。</t>
  </si>
  <si>
    <t>甲供钢筋，其他辅材、加工机械、配料、吊运费用由劳务分包单位承担</t>
  </si>
  <si>
    <t>个</t>
  </si>
  <si>
    <t>10厚内墙抹灰</t>
  </si>
  <si>
    <t>包括但不限于以下内容：
水泥砂浆：不区分厚度/包含定点/护角/门窗后塞口/砂浆拌合/运输/清理/钢丝网/玻纤网/喷浆/界面剂、含消防箱背后粉刷及收边、门窗侧、预留洞口侧抹灰及修补等完成本分项工作的所有内容。
1.计算规则：按设计图示尺寸以面积计算。扣除墙裙、门窗洞口及单个0.3m2以外的孔洞面积，不扣除踢脚线、墙与构件交接处的面积，门窗洞口和孔洞的侧壁及顶面不增加面积。</t>
  </si>
  <si>
    <t>甲方提供：砂、水泥、其余完成此工序材料需班组自备，所提供材料需甲方认可。</t>
  </si>
  <si>
    <t>m2</t>
  </si>
  <si>
    <t>12厚外墙抹灰</t>
  </si>
  <si>
    <t>包含但不限于以下工作内容：
水泥砂浆：不区分厚度/原材料及半成品材料运输、运输、二次倒运、砂浆拌制、打炮点、做护角、添外加剂、打底、刮糙、压光、收料、门窗收口、塞缝、填缝、嵌缝材料、门窗侧、预留洞口侧、基底清理、基层修补、搭拆工具架或脚手架、补槽、补洞、清理落地灰、钉钢丝网片或贴网格布、界面剂、用完材料堆至项目部指定地点、材料的装卸车、收料、垃圾外运、试块制作、分格、嵌缝、保温板施工后的滴水线、窗边防水砂浆填缝、线条粉刷、各种手头工具、弹线、抄平、劳保用品、配合其它单位施工、成品保护、空鼓的维修与检查等完成本分项工作的所有内容。
1.按设计图示尺寸以面积计算。扣除墙裙、门窗洞口及单个0.3m2以外的孔洞面积，墙与构件交接处的面积，门窗洞口和孔洞的侧壁及顶面不增加面积。</t>
  </si>
  <si>
    <t>30厚1：3水泥砂浆隔离层</t>
  </si>
  <si>
    <t>甲方提供：砂、其余完成此工序材料需班组自备，所提供材料需甲方认可。</t>
  </si>
  <si>
    <t>水泥砂浆找平</t>
  </si>
  <si>
    <t>包括但不限于以下内容：
水泥砂浆找平：不区分厚度，包含楼地面水泥砂浆找平层/扫浆/材料的运输上料/切缝/保养等完成本分项工作的所有内容。
1.计算规则：按设计图示尺寸以面积计算，扣除凸出地面构筑物、设备基础、地沟等所占面积，不扣除间壁墙和0.3m2以内的柱、垛及孔洞所占面积。门洞、空圈、壁龛的开口部分不增加面积。</t>
  </si>
  <si>
    <t>垫层浇筑</t>
  </si>
  <si>
    <t>浇筑、振捣、养护等。含浇筑所用的木方、如需切缝、磨面，则切缝、磨面。</t>
  </si>
  <si>
    <t>甲方提供：混凝土、其余完成此工序材料需班组自备，所提供材料需甲方认可。</t>
  </si>
  <si>
    <t>询价</t>
  </si>
  <si>
    <t>150厚C30混凝土设分仓缝5米X5米,随打随抹平,混凝土注意养护</t>
  </si>
  <si>
    <t xml:space="preserve">包括但不限于以下内容：
细石混凝土：不区分厚度/包含细石混凝土找平层/扫浆/材料的运输上料/浇筑/切缝/保养等完成本分项工作的所有内容。
1.计算规则：按设计图示尺寸以面积计算。
</t>
  </si>
  <si>
    <t>金刚砂耐磨地面(混凝土初凝时撒入金刚沙骨料),机械打磨光亮地面,分缝内嵌水泥原色聚酣密封膏</t>
  </si>
  <si>
    <t>有色金刚砂地面，无色扣除2元/m2</t>
  </si>
  <si>
    <t>甲方提供：金刚砂，其余完成此工序材料需班组自备，所提供材料需甲方认可。</t>
  </si>
  <si>
    <t>散水及坡道</t>
  </si>
  <si>
    <t>（做法详赣04J701-1/12)、（做法详赣04J701-2/5)
包括但不限于以下内容：地面找平、夯实；灰土垫层；混凝土浇筑；模板制作安装；水泥砂浆找平层/扫浆/材料的运输上料/切缝/保养等完成本分项工作的所有内容。
1.计算规则：按投影面积计算工程量。</t>
  </si>
  <si>
    <t>甲方提供：砂、水泥、混凝土、其余完成此工序材料需班组自备，所提供材料需甲方认可。</t>
  </si>
  <si>
    <t>投影面积</t>
  </si>
  <si>
    <t>柱子脚锚栓二次灌浆</t>
  </si>
  <si>
    <t>含支拆模板</t>
  </si>
  <si>
    <t>踢脚线安装</t>
  </si>
  <si>
    <t>做法详23J909-4-8-踢4A；
包括但不限于以下内容：
1.清理基层、调运砂浆、抹面、压光、养护。2.基层清理、底层抹灰、面层铺贴、净面。</t>
  </si>
  <si>
    <t>甲方提供：踢脚线、砂、水泥、其余完成此工序材料需班组自备，所提供材料需甲方认可。</t>
  </si>
  <si>
    <t>m</t>
  </si>
  <si>
    <t>文明施工费及管理费</t>
  </si>
  <si>
    <t>配备满足现场安全文明施工要求的管理人员，配合甲方完成所有安全文明施工事务，配合安全文明检查，现场安全文明施工、清理、现场冲洗,所有材料分类码放整齐，专职人员清洗现场卫生等。</t>
  </si>
  <si>
    <t>产生的建筑垃圾清理归堆运离红线外并自行处理完善</t>
  </si>
  <si>
    <t>建筑面积</t>
  </si>
  <si>
    <t>小       计</t>
  </si>
  <si>
    <t>首层建筑面积</t>
  </si>
  <si>
    <t>二、</t>
  </si>
  <si>
    <t>综合楼、消防水池及门卫（结算按测绘单位出具建筑面积计算)</t>
  </si>
  <si>
    <t>钢筋工</t>
  </si>
  <si>
    <t>木工</t>
  </si>
  <si>
    <t>施工费</t>
  </si>
  <si>
    <t>泥工</t>
  </si>
  <si>
    <t>配合开挖基坑基槽土方，回填土方，抽水，素土夯实，人工平整，破桩头、砖胎模砌筑，暗沟砌筑，垫层浇筑，地上地下的混凝土浇筑（含二次结构）、振捣、养护，混凝土回填，墙体砌筑，洞口封堵等内容。刷界面剂，挂网，拍浆，内外墙粉刷、内外墙保温、天棚抹灰、砂浆踢脚（踢脚线含大理石踢脚线以及瓷砖踢脚线。），防水保护层，水泥砂浆找平层，水泥砂浆面层（聚合物、普通），防油层（聚氨酯），屋面找坡层、保护层，无纺布土工布铺贴，楼地面混凝土收面，楼梯踏步块料铺贴，楼地面找平层，保温层施工（含热镀锌金属网(四角电焊网或六角编织网),用塑料锚栓与基层墙体锚固），含卫生间蹲便器处台阶，散水、台阶、坡道，门窗洞口预留等</t>
  </si>
  <si>
    <t>甲方提供：基础部分土方开挖的机械、混凝土、砖、沙、水泥、铺装用块料面层、防水等主要材料。其余完成泥工工序材料需班组自备，所提供材料需甲方认可。</t>
  </si>
  <si>
    <t>架子工</t>
  </si>
  <si>
    <t xml:space="preserve">包括但不限于以下内容：
项目所需的所有脚手架搭设包括外墙脚手架、内墙脚手架、满堂脚手架、电梯井架等所需材料运输、堆放整齐，外挑脚手架下口密封、挡脚板的加工安装、绑扎密目安全立网、外脚手架刷油漆、安全通道搭设、安全防护、人货梯脚手架及防护、接料平台脚手架、安全标识、基坑防护、及外架有关所有的施工工序、加工棚搭设、移动操作平台搭设、班前讲评台搭设。
1.计算规则：按建筑面积计算（注：外墙抹灰、保温、涂料不计算建筑面积）。
</t>
  </si>
  <si>
    <t>1、甲方提供：钢管、顶托、扣减、篱笆片、工字钢、外立面冲孔板及连接件，其余完成此工序材料需班组自备，所提供材料需甲方认可。
2、乙方负责材料的进退场装卸车、打包，费用不再另行计算。
3、材料的看管及维修费用已含在综合单价中
4、施工过程中的甲供材料的损耗已包含在综合单价中，同时包含施工必要的切割，不可拆除的预埋（连墙件）的损耗费用。
5、塔吊、电梯、龙门架或物料提升机与建筑物之间的过人通道及平台防护用脚手架，安全通道用脚手。
6、该单价已经包含标准化防护、四口五临边防护用脚手架、泵管加固用脚手架的搭拆                
7、提供剪刀撑、踢脚线、安全防护、爬架底部封闭的红白漆
8、每一步满铺钢笆网、首铺架垫5公分厚木跳板</t>
  </si>
  <si>
    <t>机械操作费</t>
  </si>
  <si>
    <t>包括但不限于以下内容及费用：
施工所需的含自升式塔式起重机司机、施工电梯司机、信号工、司索工等
1.计算规则：按建筑面积计算（注：外墙抹灰、保温、涂料不计算建筑面积）。
2.使用时间，主体劳务分包完工及工作面交接完成后顺延2个月拆除，用于装修单位及安装单位无偿使用施工，超出2个月后塔吊或施工电梯顺延一天每天每台补偿200元</t>
  </si>
  <si>
    <t>1.甲供塔吊及施工电梯；
2.乙方必须按规范要求配备机械操作人员，上岗人员必须持有相应的有效特种作业资格证书；
3.乙方需承担一切不规范操作的后果。</t>
  </si>
  <si>
    <t>包括但不限于以下内容：
1、文明施工与环境保护： （1）安全警示标志牌：在易发伤亡事故（或危险）处设置明显的、符合国家标准要求的安全警示标志牌；（2）材料堆放：材料、构件、料具等堆放时，悬挂有名称、品种、规格等标牌，水泥和其他易飞扬细颗粒建筑材料应密闭存放或采取覆盖等措施，易燃、易爆和有毒有害物品分类存放。 （3）现场防火：消防器材配置合理，符合消防要求。 （4）垃圾清运：按甲方要求施工现场应设置密闭式垃圾站，施工垃圾、生活垃圾应分类存放，保持现场整洁卫生。
 2、临时设施 （1）现场甲方不提供办公生活设施，劳务单位自行在场区外自行安排工地办公室、现场宿舍、食堂、厕所、饮水、休息场所并符合卫生和安全要求。 （2）施工现场临时用电：按照TN-S系统要求配备五芯电缆、四芯电缆和三芯电缆；按要求架设临时用电线路的电杆、横担、瓷夹、瓷瓶等，或电缆埋地的地沟；对靠近施工现场的外电线路，设置木质、塑料等绝缘体的防护设施；按三级配电要求，配备总配电箱（甲方提供）、分配电箱、开关箱三类标准电箱。开关箱应符合一机、一箱、一闸、一漏。三类电箱中的各类电器应是合格品；按两级保护的要求，选取符合容量要求和质量合格的总配电箱和开关箱中的漏电保护器；施工现场保护零钱的重复接地应不少于三处；（3）施工现场临时用水：施工区域的临时用水符合规范要求。 
3、安全施工 （1）楼板、屋面、阳台等临边防护：用密目式安全立网全封闭，作业层另加两边防护栏杆和18cm高的踢脚板。 （2）通道口防护：设防护棚，防护棚应为不小于5cm厚的木板或两道相距50cm的竹笆。两侧应沿栏杆架用密目式安全网封闭。 （3）预留洞口防护：用木板全封闭；短边超过1.5m长的洞口，除封闭外四周还应设有防护栏杆。 （4）电梯井口防护：设置定型化、工具化、标准化的防护门；在电梯井内每隔两层（不大于10m）设置一道安全平网。 （5）楼梯边防护：设1.2m高的定型化、工具化、标准化的防护栏杆，18cm高的踢脚板。 （6）垂直方向交叉作业防护：设置防护隔离棚或其他设施。 （7）高空作业防护：有悬挂安全带的悬索或其他设施；有操作平台；有上下的梯子或其他形式的通道。 4、其它
1.计算规则：按建筑面积计算（注：外墙抹灰、保温、涂料不计算建筑面积）。</t>
  </si>
  <si>
    <t>三、</t>
  </si>
  <si>
    <t>墙地面瓷砖铺贴</t>
  </si>
  <si>
    <t>建筑图纸内瓷砖铺贴工程，含铺贴所需工具(不限于裁剪工具、切割机、切割刀、角磨机、电锤)、电线、照明;含清垃圾、养护;含辅材(十字架、水平仪、标线器、橡胶锤、灰斗、铲子瓷砖填缝剂等)</t>
  </si>
  <si>
    <t>瓷砖甲供
地面砖规格 0.64m2以内单价，瓷砖面积超过0.64m2增加2元/m2，美缝增加4元/m（包工包料）</t>
  </si>
  <si>
    <t>铺贴面积</t>
  </si>
  <si>
    <t>四、</t>
  </si>
  <si>
    <t>合       计</t>
  </si>
  <si>
    <r>
      <rPr>
        <sz val="12"/>
        <color theme="1"/>
        <rFont val="宋体"/>
        <charset val="134"/>
        <scheme val="minor"/>
      </rPr>
      <t>备注：以上单价除特殊说明外均包含完成工程施工所必需的与本合同项下施工相关的全部费用，增值税税率为9%，包含人工费、加班费、赶工费、抢工费、窝工费、甲供材料的运输费、装卸费、多次倒运费用、垃圾清理、职工进场教育及培训取证受教育用工；消防治安、生产、安全、质量会议用工等）、材料费与机具费（指《甲方及乙方所提供的材料、设备及工器具等资源划分表》中非甲方供应的材料、设备及工器具）、其它直接费（各种原因引起的多次进场及施工费用、生活区的生活设施、交通费、层高超高费、成品保护费、生活区水电费……）、垃圾清理费、放线费用、劳资专员工资、安全员工资、现场管理费、企业管理费、利润、安全文明施工费、国家规定应代员工缴纳的保险费、规费、增值税、税金及附加、工程所在地的政策性收费、扰民和民扰所产生的相关费用等全部费用。
本工程为单价合同，无论工程量增加或减少单价均不调整。如实际发生项目清单中未明确，有类似的项目清单参照类似清单单价，无类似清单单价按经财政评审的综合单价（除甲供主材）下浮25%作为结算单价。任何因市场物价波动、生活费用提高、人员工资的提高、当地天气原因（含恶劣气候条件及雾霾）、政府收费的调整以及政府与行业主管部门红头文件的颁发等非甲方因素引起的乙方实际支出的增减，均属于乙方自身经营风险，视为已经事先充分估计并包含在合同价格之中。综合单价已综合考虑因政府原因导致的停工（含中高考及政府主导的重大活动）及国家大型活动政策性停工，乙方不得因此索赔任何费用。综合单价已考虑冬（雨）季施期间对施工工期的影响；对于实际开工日期可能早于或晚于计划开工日期时，乙方不得因此索赔任何费用；对于冬雨季施工可能导致的人工、机械降效及安全施工费用增加因素造成的费用增加均已包括在合同综合单价中。</t>
    </r>
    <r>
      <rPr>
        <sz val="12"/>
        <rFont val="宋体"/>
        <charset val="134"/>
        <scheme val="minor"/>
      </rPr>
      <t xml:space="preserve">
材料损耗量分别为:砼材料损耗不得超过 1 %；砌体材料损耗不得超过 1 %；钢筋废料比率控制使用，废料比率=废料数量/（进场数量-退场数量）*100%，废料比率必须控制在1%以内，若废料比率超过1%，超过部分由乙方按进场材料时的市场价值全额赔偿；
零星劳务用工： 大工</t>
    </r>
    <r>
      <rPr>
        <u/>
        <sz val="12"/>
        <color rgb="FFFF0000"/>
        <rFont val="宋体"/>
        <charset val="134"/>
        <scheme val="minor"/>
      </rPr>
      <t>280</t>
    </r>
    <r>
      <rPr>
        <sz val="12"/>
        <rFont val="宋体"/>
        <charset val="134"/>
        <scheme val="minor"/>
      </rPr>
      <t>元/工日、小工</t>
    </r>
    <r>
      <rPr>
        <u/>
        <sz val="12"/>
        <color rgb="FFFF0000"/>
        <rFont val="宋体"/>
        <charset val="134"/>
        <scheme val="minor"/>
      </rPr>
      <t>220</t>
    </r>
    <r>
      <rPr>
        <sz val="12"/>
        <rFont val="宋体"/>
        <charset val="134"/>
        <scheme val="minor"/>
      </rPr>
      <t>元/工日，用工数量以项目部实际签认为准；</t>
    </r>
  </si>
  <si>
    <t>萍乡市湘东区固废循环经济产业园基础设施项目二期工程主体劳务招标清单</t>
  </si>
  <si>
    <t>建筑面积（m2）</t>
  </si>
  <si>
    <t>建面单价(含9%增值税)</t>
  </si>
  <si>
    <t>钢结构厂房</t>
  </si>
  <si>
    <t>基础土方施工（甲方提供土方机械）、钢筋工程、模板工程、泥工、脚手架、机械设备、文明施工费及管理费。等完成钢结构土建部分所需的所有劳务（包括但不限于，独基、承台、柱、地梁、二次结构、砌体、抹灰、地面找平，抹面，切缝、块料面层等）</t>
  </si>
  <si>
    <t>综合楼、宿舍楼、设备房、消防水池及门卫（结算按测绘单位出具建筑面积计算)</t>
  </si>
  <si>
    <t>模板工程</t>
  </si>
  <si>
    <t>包括消防水池、基础、主体结构、二次结构模板模板等，图纸内所需一切模板工程，包括但不限于立模板、立支撑、安装穿墙螺杆、锯钉木带、拉杆、斜撑、垫楞、垫板、钻眼、穿绑铁丝、上螺栓、安木箍、钉卡子、吊正找平、填模板缝隙（采用胶带纸或者泡沫胶填缝）、清理木屑及模板内杂物、搭拆支模架及操作架等工序。</t>
  </si>
  <si>
    <t>模板（钢模或木模），纵横肋（可以用方木或钢管或型钢），支撑体系（脚手架、底托、顶托和纵横分配梁）、加固体系（拉杆、止水螺栓）等满足支模工序的所有材料及人工，材料需满足工期需求。</t>
  </si>
  <si>
    <t>材料费</t>
  </si>
  <si>
    <r>
      <rPr>
        <sz val="11"/>
        <color theme="1"/>
        <rFont val="宋体"/>
        <charset val="134"/>
      </rPr>
      <t>配合开挖基坑基槽土方，回填土方，抽水，素土夯实，人工平整，破桩头、砖胎模砌筑，暗沟砌筑，垫层浇筑，地上地下的混凝土浇筑、振捣、养护，混凝土回填，墙体砌筑，洞口封堵等内容。</t>
    </r>
    <r>
      <rPr>
        <sz val="11"/>
        <rFont val="宋体"/>
        <charset val="134"/>
      </rPr>
      <t>刷界面剂，挂网，拍浆</t>
    </r>
    <r>
      <rPr>
        <sz val="11"/>
        <color theme="1"/>
        <rFont val="宋体"/>
        <charset val="134"/>
      </rPr>
      <t>，内外墙粉刷、水泥砂浆踢脚，防水保护层，水泥砂浆找平层，屋面找坡层、保护层，无纺布土工布铺贴，楼地面混凝土收面，楼梯踏步块料铺贴，楼地面找平层，</t>
    </r>
    <r>
      <rPr>
        <sz val="11"/>
        <color rgb="FFFF0000"/>
        <rFont val="宋体"/>
        <charset val="134"/>
      </rPr>
      <t>保温层施工</t>
    </r>
    <r>
      <rPr>
        <sz val="11"/>
        <color theme="1"/>
        <rFont val="宋体"/>
        <charset val="134"/>
      </rPr>
      <t>，散水、台阶、坡道，门窗洞口预留等</t>
    </r>
  </si>
  <si>
    <t>脚手架</t>
  </si>
  <si>
    <t>综合了建筑物中砌筑内外墙所需用的砌墙脚手架、运料斜坡、上料平台、现场临边防护（含四口五临边，安全通道施工棚等）金属卷扬机架、内外墙粉刷脚手架等、含场外材料搬运、脚手架安拆清理。</t>
  </si>
  <si>
    <t>搭设脚手架、平台及防护等所用钢管材料，连接扣件，垫板，安全网，钢耙网等</t>
  </si>
  <si>
    <t>机械设备</t>
  </si>
  <si>
    <t>搅拌机，塔吊，提升机，吊车，木工加工机械，钢筋加工机械，混凝土浇筑机械设备、抹灰施工机械、回填打夯机械等和操作人员。</t>
  </si>
  <si>
    <t>完成本项目主体工程所需一切机械设备自备，需按甲方要求配备机械操作工及指挥员，设备需经甲方认可。</t>
  </si>
  <si>
    <t>配备满足现场安全文明施工要求的管理人员，配合甲方完成所有安全文明施工事务，配合安全文明检查，现场安全文明施工、清理、现场冲洗,所有材料分类码放整齐，不少于3名专职人员清洗现场卫生等。</t>
  </si>
  <si>
    <t>建筑图纸内瓷砖铺贴工程</t>
  </si>
  <si>
    <t>瓷砖甲供</t>
  </si>
  <si>
    <t>实物量
面积</t>
  </si>
  <si>
    <r>
      <rPr>
        <sz val="12"/>
        <color theme="1"/>
        <rFont val="宋体"/>
        <charset val="134"/>
        <scheme val="minor"/>
      </rPr>
      <t xml:space="preserve">承包形式：包工、包部分辅材、包施工机具不包主材、包工期、包质量、包一定风险、包部分安全文明施工、包成品保护、包配合、包维护、包现场环保工作；
</t>
    </r>
    <r>
      <rPr>
        <sz val="12"/>
        <rFont val="宋体"/>
        <charset val="134"/>
        <scheme val="minor"/>
      </rPr>
      <t>承包范围：经建设单位确认的施工图纸范围内所有劳务。包括且不限于：砌筑工程、钢筋工程、模板工程、混凝土工程、脚手架工程、抹灰工程、墙地面铺瓷砖、找平、人工配合土方工程、塔吊司机和指挥、物料提升机操作员、零星用工等工作内容。按照本工程设计施工图纸、技术核定单、深化设计、图纸会审、设计变更、施工组织设计、施工方案、技术交底及现行相关施工规范规程要求的所有工序的内容；
工期：100天，具体开工时间以项目部通知为准；
材料损耗量分别为:砼材料损耗不得超过 1 %；砌体材料损耗不得超过 1 %；钢筋废料比率控制使用，废料比率=废料数量/（进场数量-退场数量）*100%，废料比率必须控制在1%以内，若废料比率超过1%，超过部分由乙方按进场材料时的市场价值全额赔偿；
零星劳务用工： 大工</t>
    </r>
    <r>
      <rPr>
        <u/>
        <sz val="12"/>
        <color rgb="FFFF0000"/>
        <rFont val="宋体"/>
        <charset val="134"/>
        <scheme val="minor"/>
      </rPr>
      <t>280</t>
    </r>
    <r>
      <rPr>
        <sz val="12"/>
        <rFont val="宋体"/>
        <charset val="134"/>
        <scheme val="minor"/>
      </rPr>
      <t>元/工日、小工</t>
    </r>
    <r>
      <rPr>
        <u/>
        <sz val="12"/>
        <color rgb="FFFF0000"/>
        <rFont val="宋体"/>
        <charset val="134"/>
        <scheme val="minor"/>
      </rPr>
      <t>220</t>
    </r>
    <r>
      <rPr>
        <sz val="12"/>
        <rFont val="宋体"/>
        <charset val="134"/>
        <scheme val="minor"/>
      </rPr>
      <t>元/工日，按九小时一工日计算，用工数量以项目部实际签认为准；
  以上单价为全费用综合单价，增值税税率为9%。</t>
    </r>
  </si>
  <si>
    <t>综合楼-劳务分包清单</t>
  </si>
  <si>
    <t>项目名称</t>
  </si>
  <si>
    <t>工作内容及计算规则</t>
  </si>
  <si>
    <t>计量
单位</t>
  </si>
  <si>
    <t>最高限价</t>
  </si>
  <si>
    <t>定额价</t>
  </si>
  <si>
    <t>集团指导价</t>
  </si>
  <si>
    <t>固定综合单价
（含税9%)</t>
  </si>
  <si>
    <t>合价
（含税9%)</t>
  </si>
  <si>
    <t>定额单价
（含税9%)</t>
  </si>
  <si>
    <t>劳务分包限价   
（不含税)</t>
  </si>
  <si>
    <t>人工基坑、基槽修整/清土/
回填</t>
  </si>
  <si>
    <t>包括但不限于以下内容：
承台、地梁、底板、集水井、柱基、桩承台、承台等挖土后槽内清土、运输、修边平整、土方人工挖填（±30cm内）及夯实达到设计要求；包含砖胎膜侧边土方回填；满足设计规范及承包人要求；工作面内降排水、排水沟的维护、排水、清淤、清理及后续换填工作、机械进退场等措施项目；不区分土壤类别，综合考虑；水平及垂直运输、卸土推平等；土方清槽；配合机械进行平整土方，保证标高正确；清理桩间土；按图纸及规范要求及为施工所需的其它工作内容
1.计算规则：按基础垫层面积计算。</t>
  </si>
  <si>
    <t>立方米</t>
  </si>
  <si>
    <t>1.2</t>
  </si>
  <si>
    <t>基础混凝土浇筑</t>
  </si>
  <si>
    <t>包括但不限于：（基础垫层/地面垫层/筏板/独立基础/桩承台/柱墩/集水坑/排水沟/基础梁/柱/剪力墙/电梯基坑/后浇带（商品混凝土）（泵送））
机械进退场、折旧与摊销、机械运输、柱脚砂浆护角、冲洗、砼浇捣前遗留垃圾清理、浇捣及浇捣过程的砼厚度检查、捣实、抹平、搓毛、凿毛、收光、养护、制作砼试块、泵管支架、清理散落砼、清理架体上的垃圾至指定位置、后浇带内砼凿除并清运、后浇带砼修边、后浇带砼浇捣、养护、孔洞修补、不同标号混凝土结构钢丝网隔离，加工棚场地硬化等一切工作。 
竖向构件下口模板缝隙嵌缝处理，混凝土浇捣前临时脚手铺设模板浇水湿润，工作面清理，混凝土浇捣时应及时清理落地混凝土及水泥砂浆，随做随清。拆模后缺陷修补、贴美纹纸、修补方正等完成本分项工作的所有内容。
1.计算规则：按图示尺寸，以立方米计算，不计损耗，不扣除钢筋所占体积。</t>
  </si>
  <si>
    <t>/</t>
  </si>
  <si>
    <t>甲供混凝土，其他辅材由劳务分包承担</t>
  </si>
  <si>
    <t>1.3</t>
  </si>
  <si>
    <t>楼层混凝土
浇筑</t>
  </si>
  <si>
    <t>包括但不限于：（墙、板、梁、柱、楼梯、悬挑板、空调板、雨棚、天沟、栏板、室内混凝土垫层（商品混凝土））
机械进退场、折旧与摊销、机械运输、柱脚砂浆护角、冲洗、砼浇捣前遗留垃圾清理、浇捣及浇捣过程的砼厚度检查、捣实、抹平、搓毛、凿毛、收光、养护、制作砼试块、泵管支架、清理散落砼、清理架体上的垃圾至指定位置、后浇带内砼凿除并清运、后浇带砼修边、后浇带砼浇捣、养护、孔洞修补、不同标号混凝土结构钢丝网隔离，加工棚场地硬化等一切工作。 
竖向构件下口模板缝隙嵌缝处理，混凝土浇捣前临时脚手铺设模板浇水湿润，工作面清理，混凝土浇捣时应及时清理落地混凝土及水泥砂浆，随做随清。拆模后缺陷修补、贴美纹纸、修补方正等完成本分项工作的所有内容。
1.计算规则：按图示尺寸，以立方米计算，不计损耗，不扣除钢筋所占体积。</t>
  </si>
  <si>
    <t>20-30</t>
  </si>
  <si>
    <t>二次结构浇筑</t>
  </si>
  <si>
    <t>40-50</t>
  </si>
  <si>
    <t>1.5</t>
  </si>
  <si>
    <t>塔吊基础、提升机
施工电梯基础</t>
  </si>
  <si>
    <t>包括但不限于以下内容：
基坑清土、混凝土浇筑等完成本分项工作的所有内容。
1.计算规则：按设计图示尺寸以体积计算。</t>
  </si>
  <si>
    <t>1.6</t>
  </si>
  <si>
    <t>墙体砌筑</t>
  </si>
  <si>
    <t>甲供砖、砂浆、水泥、砂，其他辅材由劳务分包承担</t>
  </si>
  <si>
    <t>1.7</t>
  </si>
  <si>
    <t>砖胎膜</t>
  </si>
  <si>
    <t>包括但不限于以下内容：
按实际砌筑体积计算，包含砌筑工程所需要的一切工序简易脚手架搭设及自带砌筑搭设工具及辅助材料
1.计算规则：按设计图示尺寸以体积计算。</t>
  </si>
  <si>
    <t>180-240</t>
  </si>
  <si>
    <t>1.9</t>
  </si>
  <si>
    <t>内墙抹灰</t>
  </si>
  <si>
    <t>平方米</t>
  </si>
  <si>
    <t>甲供水泥、砂，其他辅材由劳务分包承担</t>
  </si>
  <si>
    <t>1.10</t>
  </si>
  <si>
    <t>外墙抹灰</t>
  </si>
  <si>
    <t>11-15</t>
  </si>
  <si>
    <t>1.11</t>
  </si>
  <si>
    <t>天棚抹灰找平</t>
  </si>
  <si>
    <t>21-28</t>
  </si>
  <si>
    <t>保温隔热墙面</t>
  </si>
  <si>
    <r>
      <rPr>
        <sz val="10"/>
        <rFont val="宋体"/>
        <charset val="134"/>
      </rPr>
      <t xml:space="preserve">包括但不限于以下内容：
</t>
    </r>
    <r>
      <rPr>
        <sz val="10"/>
        <color theme="1"/>
        <rFont val="宋体"/>
        <charset val="134"/>
      </rPr>
      <t>保温板：清理基层，粘贴、铺设保温块材。
1.热镀锌金属网(四角电焊网或六角编织网),用塑料锚栓与基层墙体锚固
2.5厚抗裂砂浆,满挂耐碱玻纤网格布</t>
    </r>
  </si>
  <si>
    <t>1.12</t>
  </si>
  <si>
    <t>楼地面</t>
  </si>
  <si>
    <t>8-12</t>
  </si>
  <si>
    <t>1.13</t>
  </si>
  <si>
    <t>包括但不限于以下内容：
细石混凝土：不区分混凝土等级/不区分厚度/包含楼地面细石混凝土找平层/扫浆/材料的运输上料/浇筑/切缝/保养等完成本分项工作的所有内容。
1.计算规则：按设计图示尺寸以面积计算，扣除凸出地面构筑物、设备基础、地沟等所占面积，不扣除间壁墙和0.3m2以内的柱、垛及孔洞所占面积。门洞、空圈、壁龛的开口部分不增加面积。</t>
  </si>
  <si>
    <t>1.14</t>
  </si>
  <si>
    <t>台阶</t>
  </si>
  <si>
    <t>包括但不限于以下内容：地面找平、夯实；灰土垫层；砖砌体；混凝土浇筑；模板制作安装；水泥砂浆找平层；抹灰/扫浆/材料的运输上料/切缝/保养等完成本分项工作的所有内容。
1.计算规则：按投影面积计算工程量。</t>
  </si>
  <si>
    <t>甲供混凝土、砖、砂、水泥，其他辅材由劳务分包承担</t>
  </si>
  <si>
    <t>1.15</t>
  </si>
  <si>
    <t>散水</t>
  </si>
  <si>
    <t>包括但不限于以下内容：地面找平、夯实；灰土垫层；混凝土浇筑；模板制作安装；水泥砂浆找平层/扫浆/材料的运输上料/切缝/保养等完成本分项工作的所有内容。
1.计算规则：按投影面积计算工程量。</t>
  </si>
  <si>
    <t>甲供混凝土、砂、水泥，其他辅材由劳务分包承担</t>
  </si>
  <si>
    <t>1.16</t>
  </si>
  <si>
    <t>平屋面</t>
  </si>
  <si>
    <t>包括但不限于以下内容：
轻集料砼找坡层:不区分厚度/包含找坡/扫浆/材料的运输上料/切缝/保养等完成本分项工作的所有内容。
1.计算规则：按设计图示尺寸以面积计算。</t>
  </si>
  <si>
    <t>甲供轻骨料，其他辅材由劳务分包承担</t>
  </si>
  <si>
    <t>1.17</t>
  </si>
  <si>
    <t xml:space="preserve">包括但不限于以下内容：
水泥砂浆：不区分厚度/包含水泥砂浆找平层/扫浆/材料的运输上料/切缝/保养等完成本分项工作的所有内容。
1.计算规则：按设计图示尺寸以面积计算。
</t>
  </si>
  <si>
    <t>1.18</t>
  </si>
  <si>
    <t>1.19</t>
  </si>
  <si>
    <t>包括但不限于以下内容：
钢筋网制作安装</t>
  </si>
  <si>
    <t>甲供钢丝网，其他辅材由劳务分包承担</t>
  </si>
  <si>
    <t>1.20</t>
  </si>
  <si>
    <r>
      <rPr>
        <sz val="10"/>
        <rFont val="宋体"/>
        <charset val="134"/>
      </rPr>
      <t xml:space="preserve">包括但不限于以下内容：
</t>
    </r>
    <r>
      <rPr>
        <sz val="10"/>
        <color theme="1"/>
        <rFont val="宋体"/>
        <charset val="134"/>
      </rPr>
      <t>保温板：清理基层，粘贴、铺设保温块材。</t>
    </r>
  </si>
  <si>
    <t>2.5</t>
  </si>
  <si>
    <t>甲供保温板</t>
  </si>
  <si>
    <t>1.21</t>
  </si>
  <si>
    <t>面砖/石材砂浆踢脚</t>
  </si>
  <si>
    <t>包括但不限于以下内容：
1.清理基层、调运砂浆、抹面、压光、养护。2.基层清理、底层抹灰、面层铺贴、净面。</t>
  </si>
  <si>
    <t>钢筋(±0.00米以下)</t>
  </si>
  <si>
    <t xml:space="preserve">
防水保护层钢丝网/筏板/剪力墙、柱/顶板/集水井/人防/二次结构等钢筋制作安装，包括但不限于以下内容：
卸车、钢筋堆放满足项目部要求、钢筋制作、调直、运输（综合各类运距）、绑扎、除锈、安装、埋设、焊接固定、电渣压力焊、直螺纹连接、焊接、浇砼时钢筋维护、预埋铁件制作安装、桩头钢筋的调直及桩钢筋锚固长度不满足要求时的焊接、垫块、竖向钢筋电渣压力焊施工及电渣清理、试验检验等为完成钢筋工程相关的一切费用含原材料取样、试件复试工作、直螺纹套筒车丝、试件制作、试验检验、安装等完成直螺纹套筒工作等完成本分项工作的所有内容。
1.计算规则：根据图纸计算，损耗不计，按吨计算。</t>
  </si>
  <si>
    <t>吨</t>
  </si>
  <si>
    <t>700-900</t>
  </si>
  <si>
    <t>1、综合各种规格部位，钢筋甲供
2、套丝及套丝机乙供。
3、乙方必须提供完整下料单，经甲方审核通过后方可用于施工。
4、筏板、承台和楼板等部位马凳筋乙方负责制作安装费用不再计算。
5、马凳筋（成品马凳筋）、垫铁、定位筋、预埋铁件等所有措施筋不计算，费用含在综合单价中，请投标人综合考虑。</t>
  </si>
  <si>
    <t>钢筋(±0.00米以上)</t>
  </si>
  <si>
    <t xml:space="preserve">
防水保护层钢丝网/楼地面钢丝网/筏板/剪力墙、柱/顶板/集水井/二次结构等钢筋制作安装，包括但不限于以下内容：
卸车、钢筋堆放满足项目部要求、钢筋制作、调直、运输（综合各类运距）、绑扎、电渣压力焊、直螺纹连接、除锈、安装、埋设、焊接固定、焊接、浇砼时钢筋维护、垫块、竖向钢筋电渣压力焊施工及电渣清理、试验检验等为完成钢筋工程相关的一切费用含原材料取样、试件复试工作、直螺纹套筒车丝、试件制作、试验检验、安装等为完成钢筋工程相关的一切费用含原材料取样、试件复试工作等完成本分项工作的所有内容。（预制构件钢筋的调整，预制钢筋预埋钢筋）
1.计算规则：按建筑面积。</t>
  </si>
  <si>
    <t>40-50/㎡</t>
  </si>
  <si>
    <t>1、综合各种规格部位，钢筋甲供
2、套丝及套丝机乙供。
3、乙方必须提供完整下料单，经甲方审核通过后方可用于施工。
4、筏板、承台和楼板等部位马凳筋乙方负责制作安装费用不再计算。
6、马凳筋（成品马凳筋）、垫铁、定位筋、预埋铁件等所有措施筋不计算，费用含在综合单价中，请投标人综合考虑。</t>
  </si>
  <si>
    <t>钢筋植筋</t>
  </si>
  <si>
    <t>包括但不限于以下内容：
1.尺寸：直径6~28及以上
2.所有墙体及二次结构的植筋及拉墙筋的制作：
包含但不限于：植筋钢筋下料、材料运输、植筋打孔、清空，植筋胶水，植筋，配合检测拉拔试验等完成本分项工作的所有内容。
3.计算规则：不计保温及外装饰面积，按建筑面积。</t>
  </si>
  <si>
    <t>2.4</t>
  </si>
  <si>
    <t>预埋铁件</t>
  </si>
  <si>
    <t>包括但不限于以下内容：
1.钢材种类、规格:综合考虑
2.铁件尺寸:综合考虑
3.部位:综合考虑
4.制作
5.安装
6.运输
7.其他完成本项所需的一切工作</t>
  </si>
  <si>
    <t>700-800</t>
  </si>
  <si>
    <t>甲供钢材，其他辅材、加工机械、配料、吊运费用由劳务分包单位承担</t>
  </si>
  <si>
    <t>止水钢板制作与安装（含钢丝网）</t>
  </si>
  <si>
    <t>包括但不限于以下内容：
机械进退场、折旧与摊销、机械运输;钢筋卸车（工程承包人提供起卸机械）、堆放满足项目部要求；钢筋制作、运输（综合各类运距）、绑扎、除锈、安装、埋设、焊接、预留洞口钢筋割除、止水钢板制作安装、钢筋支架制作安装、钢筋的预留预埋等完成本分项工作的所有内容。
1.计算规则：按钢板止水带长度计算。</t>
  </si>
  <si>
    <t>米</t>
  </si>
  <si>
    <t>26-28</t>
  </si>
  <si>
    <t>甲供止水钢板，其他辅材、加工机械、配料、吊运费用由劳务分包单位承担</t>
  </si>
  <si>
    <t>4</t>
  </si>
  <si>
    <t>4.1</t>
  </si>
  <si>
    <t>脚手架搭拆</t>
  </si>
  <si>
    <t>包括但不限于以下内容：
项目所需的所有脚手架搭设包括外墙脚手架、内墙脚手架、满堂脚手架、电梯井架等所需材料运输、堆放整齐，外挑脚手架下口密封、挡脚板的加工安装、绑扎密目安全立网、外脚手架刷油漆、安全通道搭设、安全防护、人货梯脚手架及防护、接料平台脚手架、安全标识、基坑防护、及外架有关所有的施工工序、加工棚搭设、移动操作平台搭设、班前讲评台搭设。
1.计算规则：按建筑面积计算（注：外墙抹灰、保温、涂料不计算建筑面积）。
2.使用时间，主体劳务分包完工及工作面交接完成后顺延2个月拆除，用于装修单位及安装单位无偿使用施工，超出2个月后每顺延一天每天补偿300元</t>
  </si>
  <si>
    <t>劳务18-22</t>
  </si>
  <si>
    <t>1、甲供脚手架钢管、扣件、卸料平台；乙供安全网、兜网、木板等除甲供之外的所有材料；
2、乙方负责材料的进退场装卸车、打包，费用不再另行计算。
3、材料的看管及维修费用已含在综合单价中
4、施工过程中的甲供材料的损耗已包含在综合单价中，同时包含施工必要的切割，不可拆除的预埋（连墙件）的损耗费用。
5、塔吊、电梯、龙门架或物料提升机与建筑物之间的过人通道及平台防护用脚手架，安全通道用脚手。
6、该单价已经包含标准化防护、四口五临边防护用脚手架、泵管加固用脚手架的搭拆                
7、提供剪刀撑、踢脚线、安全防护、爬架底部封闭的红白漆
8、每一步满铺钢笆网、首铺架垫5公分厚木跳板</t>
  </si>
  <si>
    <t>5</t>
  </si>
  <si>
    <t>5.1</t>
  </si>
  <si>
    <t>模板安拆及材料摊销（±0.00以下）</t>
  </si>
  <si>
    <t>包括但不限于以下内容及费用：制作、安装、清理、刷隔离剂、模板维护、拆除，支模架搭拆、清理（包括（如有）地下室四周剪力墙及支模内外操作架搭拆、支模架所有立杆必须安垫块）；材料的拆卸、集中堆放、场内运输；对拉螺杆材料加工安装；含对螺杆及PVC管凿除（凿除的螺杆头必须回收）以及螺杆洞修补，支模超高费，支模架超高部分严格按照甲方施工方案进行，止水螺杆木垫片凿除，含模板支撑体系、所有洞口临边防护、电梯井水平硬防护、楼梯临边防护搭设、刷油漆，各种加工棚搭设所需模板；涨模后的修复、施工过程看模及加固架体；各种模板的定位放线
1.计算规则：按实完成部分的图示模板与混凝土构建接触之净面积以平方米计算，后浇带模板及钢丝网拦堵不单独计算。</t>
  </si>
  <si>
    <t>支模劳务30-37（按展开面积）；
材料摊销10-15（按建筑面积）；钢管5-7（按建筑面积）</t>
  </si>
  <si>
    <t>5.2</t>
  </si>
  <si>
    <t>模板安拆及材料摊销（±0.00以上）</t>
  </si>
  <si>
    <t>支模劳务10-15（按展开面积）；
材料摊销8-20（按建筑面积）；钢管5-7（按建筑面积）</t>
  </si>
  <si>
    <t>5.3</t>
  </si>
  <si>
    <t>零星模板安拆及材料摊销（塔吊基础、提升机基础等设备基础等）</t>
  </si>
  <si>
    <t>包括但不限于以下内容：
木工所需材料运输、堆放整齐，大梁对拉螺杆安装、模板制作、刷脱模剂、安放预埋件、拆模、搭设支模钢管脚手架、加固支撑系、加工PVC套管及拆模后铲除外露部分，自带支模工具及辅材。
1.计算规则：按实完成部分的图示模板与混凝土构建接触之净面积以平方米计算。</t>
  </si>
  <si>
    <t>40-52（按展开面积）</t>
  </si>
  <si>
    <t>6</t>
  </si>
  <si>
    <t>机械</t>
  </si>
  <si>
    <t>机械费</t>
  </si>
  <si>
    <t>包括但不限于以下内容及费用：
施工所需的的垂直运输、吊车及其他施工用的全部机械；含自升式塔式起重机安拆及进出场、施工电梯安拆及进出场
1.计算规则：按建筑面积计算（注：外墙抹灰、保温、涂料不计算建筑面积）。
2.使用时间，主体劳务分包完工及工作面交接完成后顺延2个月拆除，用于装修单位及安装单位无偿使用施工，超出2个月后塔吊或施工电梯顺延一天每天每台补偿300元（含司机工资）</t>
  </si>
  <si>
    <t>安全文明施工费</t>
  </si>
  <si>
    <t>安全文明施工费及临时设施费</t>
  </si>
  <si>
    <t>安全文明施工及环境保护需满足甲方要求，如不能满足甲方要求，甲方安排施工，费用由分包单位承担</t>
  </si>
  <si>
    <t>除税价合计</t>
  </si>
  <si>
    <r>
      <rPr>
        <sz val="10"/>
        <rFont val="宋体"/>
        <charset val="134"/>
      </rPr>
      <t>备注：以上单价除特殊说明外均包含完成工程施工所必需的与本合同项下施工相关的全部费用，包含人工费、加班费、赶工费、抢工费、窝工费、甲供材料的运输费、装卸费、多次倒运费用、垃圾清理、职工进场教育及培训取证受教育用工；消防治安、生产、安全、质量会议用工等）、材料费与机具费（指《甲方及乙方所提供的材料、设备及工器具等资源划分表》中非甲方供应的材料、设备及工器具）、其它直接费（各种原因引起的多次进场及施工费用、生活区的生活设施、交通费、层高超高费、成品保护费、生活区水电费……）、垃圾清理费、放线费用、劳资专员工资、安全员工资、现场管理费、企业管理费、利润、安全文明施工费、国家规定应代员工缴纳的保险费、规费、增值税、税金及附加、工程所在地的政策性收费、扰民和民扰所产生的相关费用等全部费用。
本工程为单价合同，无论工程量增加或减少单价均不调整。如实际发生项目清单中未明确，有类似的项目清单参照类似清单单价，无类似清单单价按经财政评审的综合单价（除甲供主材）下浮</t>
    </r>
    <r>
      <rPr>
        <sz val="10"/>
        <color rgb="FF000000"/>
        <rFont val="Arial"/>
        <charset val="134"/>
      </rPr>
      <t>25%</t>
    </r>
    <r>
      <rPr>
        <sz val="10"/>
        <color rgb="FF000000"/>
        <rFont val="宋体"/>
        <charset val="134"/>
      </rPr>
      <t>作为结算单价。任何因市场物价波动、生活费用提高、人员工资的提高、当地天气原因（含恶劣气候条件及雾霾）、政府收费的调整以及政府与行业主管部门红头文件的颁发等非甲方因素引起的乙方实际支出的增减，均属于乙方自身经营风险，视为已经事先充分估计并包含在合同价格之中。综合单价已综合考虑因政府原因导致的停工（含中高考及政府主导的重大活动）及国家大型活动政策性停工，乙方不得因此索赔任何费用。综合单价已考虑冬（雨）季施期间对施工工期的影响；对于实际开工日期可能早于或晚于计划开工日期时，乙方不得因此索赔任何费用；对于冬雨季施工可能导致的人工、机械降效及安全施工费用增加因素造成的费用增加均已包括在合同综合单价中。</t>
    </r>
  </si>
  <si>
    <t>架子</t>
  </si>
  <si>
    <t>模板</t>
  </si>
  <si>
    <t>汇总</t>
  </si>
  <si>
    <t>备注：以上单价除特殊说明外均包含完成工程施工所必需的与本合同项下施工相关的全部费用，增值税税率为9%，包含人工费、加班费、赶工费、抢工费、窝工费、甲供材料的运输费、装卸费、多次倒运费用、垃圾清理、职工进场教育及培训取证受教育用工；消防治安、生产、安全、质量会议用工等）、材料费与机具费（指《甲方及乙方所提供的材料、设备及工器具等资源划分表》中非甲方供应的材料、设备及工器具）、其它直接费（各种原因引起的多次进场及施工费用、生活区的生活设施、交通费、层高超高费、成品保护费、生活区水电费……）、垃圾清理费、放线费用、劳资专员工资、安全员工资、现场管理费、企业管理费、利润、安全文明施工费、国家规定应代员工缴纳的保险费、规费、增值税、税金及附加、工程所在地的政策性收费、扰民和民扰所产生的相关费用等全部费用。
本工程为单价合同，无论工程量增加或减少单价均不调整。如实际发生项目清单中未明确，有类似的项目清单参照类似清单单价，无类似清单单价按经财政评审的综合单价（除甲供主材）下浮25%作为结算单价。任何因市场物价波动、生活费用提高、人员工资的提高、当地天气原因（含恶劣气候条件及雾霾）、政府收费的调整以及政府与行业主管部门红头文件的颁发等非甲方因素引起的乙方实际支出的增减，均属于乙方自身经营风险，视为已经事先充分估计并包含在合同价格之中。综合单价已综合考虑因政府原因导致的停工（含中高考及政府主导的重大活动）及国家大型活动政策性停工，乙方不得因此索赔任何费用。综合单价已考虑冬（雨）季施期间对施工工期的影响；对于实际开工日期可能早于或晚于计划开工日期时，乙方不得因此索赔任何费用；对于冬雨季施工可能导致的人工、机械降效及安全施工费用增加因素造成的费用增加均已包括在合同综合单价中。
材料损耗量分别为:砼材料损耗不得超过 1 %；砌体材料损耗不得超过 1 %；钢筋废料比率控制使用，废料比率=废料数量/（进场数量-退场数量）*100%，废料比率必须控制在1%以内，若废料比率超过1%，超过部分由乙方按进场材料时的市场价值全额赔偿；
零星劳务用工： 大工280元/工日、小工220元/工日，用工数量以项目部实际签认为准；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</si>
</sst>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
    <numFmt numFmtId="179" formatCode="0.000"/>
    <numFmt numFmtId="180" formatCode="0.00_ "/>
    <numFmt numFmtId="181" formatCode="0_ "/>
    <numFmt numFmtId="182" formatCode="_ * #,##0.0000_ ;_ * \-#,##0.0000_ ;_ * &quot;-&quot;??.0000_ ;_ @_ "/>
  </numFmts>
  <fonts count="52">
    <font>
      <sz val="11"/>
      <color theme="1"/>
      <name val="宋体"/>
      <charset val="134"/>
      <scheme val="minor"/>
    </font>
    <font>
      <b/>
      <sz val="16"/>
      <color theme="1"/>
      <name val="宋体"/>
      <charset val="134"/>
      <scheme val="minor"/>
    </font>
    <font>
      <sz val="11"/>
      <color theme="1"/>
      <name val="宋体"/>
      <charset val="134"/>
    </font>
    <font>
      <sz val="10"/>
      <name val="宋体"/>
      <charset val="134"/>
    </font>
    <font>
      <sz val="11"/>
      <name val="宋体"/>
      <charset val="134"/>
    </font>
    <font>
      <b/>
      <sz val="11"/>
      <color theme="1"/>
      <name val="宋体"/>
      <charset val="134"/>
      <scheme val="minor"/>
    </font>
    <font>
      <sz val="12"/>
      <color theme="1"/>
      <name val="宋体"/>
      <charset val="134"/>
      <scheme val="minor"/>
    </font>
    <font>
      <sz val="11"/>
      <color rgb="FFFF0000"/>
      <name val="宋体"/>
      <charset val="134"/>
      <scheme val="minor"/>
    </font>
    <font>
      <sz val="10"/>
      <color indexed="8"/>
      <name val="Arial"/>
      <charset val="0"/>
    </font>
    <font>
      <sz val="9"/>
      <color indexed="8"/>
      <name val="宋体"/>
      <charset val="0"/>
    </font>
    <font>
      <b/>
      <sz val="11"/>
      <color theme="1"/>
      <name val="宋体"/>
      <charset val="134"/>
    </font>
    <font>
      <sz val="11"/>
      <color rgb="FFFF0000"/>
      <name val="宋体"/>
      <charset val="134"/>
    </font>
    <font>
      <sz val="10"/>
      <color theme="1"/>
      <name val="宋体"/>
      <charset val="134"/>
    </font>
    <font>
      <sz val="10"/>
      <name val="Arial"/>
      <charset val="0"/>
    </font>
    <font>
      <sz val="18"/>
      <color indexed="8"/>
      <name val="黑体"/>
      <charset val="134"/>
    </font>
    <font>
      <sz val="10"/>
      <color indexed="8"/>
      <name val="黑体"/>
      <charset val="134"/>
    </font>
    <font>
      <sz val="10"/>
      <color indexed="8"/>
      <name val="宋体"/>
      <charset val="134"/>
    </font>
    <font>
      <b/>
      <u/>
      <sz val="11"/>
      <color theme="1"/>
      <name val="宋体"/>
      <charset val="134"/>
    </font>
    <font>
      <u/>
      <sz val="10"/>
      <color theme="1"/>
      <name val="宋体"/>
      <charset val="134"/>
    </font>
    <font>
      <sz val="10"/>
      <color rgb="FFFF0000"/>
      <name val="宋体"/>
      <charset val="134"/>
    </font>
    <font>
      <sz val="9"/>
      <color indexed="8"/>
      <name val="宋体"/>
      <charset val="134"/>
    </font>
    <font>
      <b/>
      <u/>
      <sz val="10"/>
      <color theme="1"/>
      <name val="宋体"/>
      <charset val="134"/>
    </font>
    <font>
      <b/>
      <sz val="11"/>
      <name val="宋体"/>
      <charset val="134"/>
    </font>
    <font>
      <b/>
      <sz val="10"/>
      <name val="宋体"/>
      <charset val="134"/>
    </font>
    <font>
      <sz val="10"/>
      <color rgb="FF000000"/>
      <name val="宋体"/>
      <charset val="134"/>
    </font>
    <font>
      <sz val="18"/>
      <name val="黑体"/>
      <charset val="134"/>
    </font>
    <font>
      <b/>
      <u/>
      <sz val="11"/>
      <name val="宋体"/>
      <charset val="134"/>
    </font>
    <font>
      <b/>
      <u/>
      <sz val="10"/>
      <name val="宋体"/>
      <charset val="134"/>
    </font>
    <font>
      <b/>
      <sz val="10"/>
      <color indexed="8"/>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inor"/>
    </font>
    <font>
      <sz val="10"/>
      <color rgb="FF000000"/>
      <name val="Arial"/>
      <charset val="134"/>
    </font>
    <font>
      <sz val="12"/>
      <name val="宋体"/>
      <charset val="134"/>
      <scheme val="minor"/>
    </font>
    <font>
      <u/>
      <sz val="12"/>
      <color rgb="FFFF0000"/>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thin">
        <color indexed="0"/>
      </bottom>
      <diagonal/>
    </border>
    <border>
      <left style="thin">
        <color indexed="8"/>
      </left>
      <right style="thin">
        <color indexed="8"/>
      </right>
      <top style="thin">
        <color indexed="8"/>
      </top>
      <bottom style="thin">
        <color indexed="8"/>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indexed="8"/>
      </bottom>
      <diagonal/>
    </border>
    <border>
      <left/>
      <right/>
      <top/>
      <bottom style="thin">
        <color indexed="8"/>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auto="1"/>
      </left>
      <right/>
      <top/>
      <bottom style="thin">
        <color auto="1"/>
      </bottom>
      <diagonal/>
    </border>
    <border>
      <left style="thin">
        <color auto="1"/>
      </left>
      <right/>
      <top style="thin">
        <color rgb="FF000000"/>
      </top>
      <bottom/>
      <diagonal/>
    </border>
    <border>
      <left/>
      <right style="thin">
        <color auto="1"/>
      </right>
      <top/>
      <bottom style="thin">
        <color indexed="8"/>
      </bottom>
      <diagonal/>
    </border>
    <border>
      <left/>
      <right/>
      <top/>
      <bottom style="thin">
        <color indexed="0"/>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6" borderId="2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2" applyNumberFormat="0" applyFill="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6" fillId="0" borderId="0" applyNumberFormat="0" applyFill="0" applyBorder="0" applyAlignment="0" applyProtection="0">
      <alignment vertical="center"/>
    </xf>
    <xf numFmtId="0" fontId="37" fillId="7" borderId="24" applyNumberFormat="0" applyAlignment="0" applyProtection="0">
      <alignment vertical="center"/>
    </xf>
    <xf numFmtId="0" fontId="38" fillId="8" borderId="25" applyNumberFormat="0" applyAlignment="0" applyProtection="0">
      <alignment vertical="center"/>
    </xf>
    <xf numFmtId="0" fontId="39" fillId="8" borderId="24" applyNumberFormat="0" applyAlignment="0" applyProtection="0">
      <alignment vertical="center"/>
    </xf>
    <xf numFmtId="0" fontId="40" fillId="9" borderId="26" applyNumberFormat="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5"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0" fillId="0" borderId="0">
      <alignment vertical="center"/>
    </xf>
    <xf numFmtId="0" fontId="48" fillId="0" borderId="0"/>
  </cellStyleXfs>
  <cellXfs count="181">
    <xf numFmtId="0" fontId="0" fillId="0" borderId="0" xfId="0"/>
    <xf numFmtId="0" fontId="0" fillId="0" borderId="0" xfId="0" applyFill="1"/>
    <xf numFmtId="0" fontId="0" fillId="0" borderId="0" xfId="0" applyAlignment="1">
      <alignment horizontal="left"/>
    </xf>
    <xf numFmtId="0" fontId="0" fillId="0" borderId="0" xfId="0" applyAlignment="1">
      <alignment horizont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43" fontId="2"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0" fontId="3" fillId="0" borderId="1" xfId="50" applyFont="1" applyFill="1" applyBorder="1" applyAlignment="1">
      <alignment horizontal="left" vertical="center" wrapText="1"/>
    </xf>
    <xf numFmtId="0" fontId="2" fillId="0" borderId="1" xfId="0" applyFont="1" applyFill="1" applyBorder="1" applyAlignment="1">
      <alignment vertical="center" wrapText="1"/>
    </xf>
    <xf numFmtId="0" fontId="3" fillId="0" borderId="1" xfId="50" applyFont="1" applyFill="1" applyBorder="1" applyAlignment="1">
      <alignment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176" fontId="5" fillId="2"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2" xfId="50"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177" fontId="5" fillId="0" borderId="1" xfId="0" applyNumberFormat="1" applyFont="1" applyFill="1" applyBorder="1" applyAlignment="1">
      <alignment horizontal="center" vertical="center"/>
    </xf>
    <xf numFmtId="0" fontId="6" fillId="0" borderId="0" xfId="0" applyFont="1" applyFill="1" applyAlignment="1">
      <alignment horizontal="left" vertical="center" wrapText="1"/>
    </xf>
    <xf numFmtId="0" fontId="0" fillId="0" borderId="0" xfId="0" applyFill="1" applyAlignment="1">
      <alignment horizontal="center" vertical="center"/>
    </xf>
    <xf numFmtId="0" fontId="7" fillId="0" borderId="0" xfId="0" applyFont="1" applyFill="1" applyAlignment="1">
      <alignment horizontal="center" vertical="center"/>
    </xf>
    <xf numFmtId="0" fontId="8" fillId="0" borderId="0" xfId="0" applyFont="1" applyFill="1" applyBorder="1" applyAlignment="1"/>
    <xf numFmtId="178" fontId="9" fillId="0" borderId="4" xfId="0" applyNumberFormat="1" applyFont="1" applyFill="1" applyBorder="1" applyAlignment="1">
      <alignment horizontal="right" vertical="center"/>
    </xf>
    <xf numFmtId="179" fontId="9" fillId="0" borderId="4" xfId="0" applyNumberFormat="1" applyFont="1" applyFill="1" applyBorder="1" applyAlignment="1">
      <alignment horizontal="right" vertical="center"/>
    </xf>
    <xf numFmtId="0" fontId="0" fillId="3" borderId="0" xfId="0" applyFill="1"/>
    <xf numFmtId="43" fontId="0" fillId="0" borderId="0" xfId="0" applyNumberFormat="1" applyFill="1" applyAlignment="1">
      <alignment horizontal="left" vertical="center"/>
    </xf>
    <xf numFmtId="0" fontId="2"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0" xfId="0" applyFont="1" applyFill="1" applyAlignment="1"/>
    <xf numFmtId="0" fontId="2" fillId="4" borderId="0" xfId="0" applyFont="1" applyFill="1" applyAlignment="1"/>
    <xf numFmtId="0" fontId="8" fillId="2" borderId="0" xfId="0" applyFont="1" applyFill="1" applyAlignment="1"/>
    <xf numFmtId="0" fontId="12" fillId="2" borderId="0" xfId="0" applyFont="1" applyFill="1" applyAlignment="1"/>
    <xf numFmtId="0" fontId="12" fillId="2" borderId="0" xfId="0" applyFont="1" applyFill="1" applyAlignment="1">
      <alignment horizontal="center"/>
    </xf>
    <xf numFmtId="0" fontId="12" fillId="4" borderId="0" xfId="0" applyFont="1" applyFill="1" applyAlignment="1"/>
    <xf numFmtId="0" fontId="12" fillId="0" borderId="0" xfId="0" applyFont="1" applyFill="1" applyAlignment="1"/>
    <xf numFmtId="0" fontId="2" fillId="0" borderId="0" xfId="0" applyFont="1" applyFill="1" applyAlignment="1"/>
    <xf numFmtId="0" fontId="10" fillId="4" borderId="0" xfId="0" applyFont="1" applyFill="1" applyAlignment="1"/>
    <xf numFmtId="0" fontId="6" fillId="2" borderId="0" xfId="0"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Alignment="1">
      <alignment vertical="center"/>
    </xf>
    <xf numFmtId="49" fontId="8" fillId="0" borderId="0" xfId="0" applyNumberFormat="1" applyFont="1" applyFill="1" applyAlignment="1"/>
    <xf numFmtId="0" fontId="8" fillId="0" borderId="0" xfId="0" applyFont="1" applyFill="1" applyAlignment="1">
      <alignment horizontal="center"/>
    </xf>
    <xf numFmtId="180" fontId="8" fillId="0" borderId="0" xfId="0" applyNumberFormat="1" applyFont="1" applyFill="1" applyAlignment="1"/>
    <xf numFmtId="49" fontId="8" fillId="0" borderId="0" xfId="0" applyNumberFormat="1" applyFont="1" applyFill="1" applyBorder="1" applyAlignment="1">
      <alignment horizontal="center"/>
    </xf>
    <xf numFmtId="0" fontId="13" fillId="0" borderId="0" xfId="0" applyFont="1" applyFill="1" applyAlignment="1">
      <alignment horizontal="left" vertical="center" wrapText="1"/>
    </xf>
    <xf numFmtId="49" fontId="14"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180" fontId="15" fillId="0" borderId="5" xfId="0" applyNumberFormat="1" applyFont="1" applyFill="1" applyBorder="1" applyAlignment="1">
      <alignment horizontal="center" vertical="center" wrapText="1"/>
    </xf>
    <xf numFmtId="180" fontId="14" fillId="0" borderId="5" xfId="0" applyNumberFormat="1" applyFont="1" applyFill="1" applyBorder="1" applyAlignment="1">
      <alignment horizontal="center" vertical="center" wrapText="1"/>
    </xf>
    <xf numFmtId="49" fontId="16" fillId="0" borderId="6"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6" fillId="0" borderId="6" xfId="0" applyFont="1" applyFill="1" applyBorder="1" applyAlignment="1">
      <alignment horizontal="center" vertical="center" wrapText="1" shrinkToFit="1"/>
    </xf>
    <xf numFmtId="180" fontId="16" fillId="0" borderId="6" xfId="0" applyNumberFormat="1" applyFont="1" applyFill="1" applyBorder="1" applyAlignment="1">
      <alignment horizontal="center" vertical="center" wrapText="1" shrinkToFit="1"/>
    </xf>
    <xf numFmtId="180" fontId="3" fillId="0" borderId="6"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80" fontId="16" fillId="0" borderId="1" xfId="0" applyNumberFormat="1" applyFont="1" applyFill="1" applyBorder="1" applyAlignment="1">
      <alignment horizontal="center" vertical="center" wrapText="1" shrinkToFit="1"/>
    </xf>
    <xf numFmtId="180" fontId="3" fillId="0" borderId="1" xfId="0" applyNumberFormat="1" applyFont="1" applyFill="1" applyBorder="1" applyAlignment="1">
      <alignment horizontal="center" vertical="center" wrapText="1"/>
    </xf>
    <xf numFmtId="49" fontId="4" fillId="4" borderId="1" xfId="50" applyNumberFormat="1" applyFont="1" applyFill="1" applyBorder="1" applyAlignment="1">
      <alignment horizontal="center" vertical="center" wrapText="1"/>
    </xf>
    <xf numFmtId="0" fontId="17" fillId="4" borderId="1" xfId="0" applyFont="1" applyFill="1" applyBorder="1" applyAlignment="1">
      <alignment horizontal="center" vertical="center"/>
    </xf>
    <xf numFmtId="0" fontId="17" fillId="4" borderId="1" xfId="0" applyFont="1" applyFill="1" applyBorder="1" applyAlignment="1">
      <alignment horizontal="left" vertical="center"/>
    </xf>
    <xf numFmtId="180" fontId="18" fillId="4" borderId="1" xfId="0" applyNumberFormat="1" applyFont="1" applyFill="1" applyBorder="1" applyAlignment="1">
      <alignment horizontal="left" vertical="center"/>
    </xf>
    <xf numFmtId="180" fontId="17" fillId="4" borderId="1" xfId="0" applyNumberFormat="1" applyFont="1" applyFill="1" applyBorder="1" applyAlignment="1">
      <alignment horizontal="left" vertical="center"/>
    </xf>
    <xf numFmtId="49" fontId="3" fillId="0" borderId="1" xfId="5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180" fontId="19" fillId="0" borderId="1" xfId="50" applyNumberFormat="1" applyFont="1" applyFill="1" applyBorder="1" applyAlignment="1">
      <alignment horizontal="center" vertical="center" wrapText="1"/>
    </xf>
    <xf numFmtId="180" fontId="3"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2" borderId="1" xfId="50" applyNumberFormat="1"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2" borderId="1" xfId="50" applyFont="1" applyFill="1" applyBorder="1" applyAlignment="1">
      <alignment vertical="center" wrapText="1"/>
    </xf>
    <xf numFmtId="0" fontId="3" fillId="2" borderId="1" xfId="0" applyFont="1" applyFill="1" applyBorder="1" applyAlignment="1">
      <alignment horizontal="center" vertical="center" wrapText="1"/>
    </xf>
    <xf numFmtId="180" fontId="19" fillId="2" borderId="1" xfId="50" applyNumberFormat="1" applyFont="1" applyFill="1" applyBorder="1" applyAlignment="1">
      <alignment horizontal="center" vertical="center" wrapText="1"/>
    </xf>
    <xf numFmtId="180" fontId="3" fillId="2" borderId="1" xfId="50" applyNumberFormat="1" applyFont="1" applyFill="1" applyBorder="1" applyAlignment="1">
      <alignment horizontal="center" vertical="center" wrapText="1"/>
    </xf>
    <xf numFmtId="0" fontId="3" fillId="0" borderId="7" xfId="50" applyFont="1" applyFill="1" applyBorder="1" applyAlignment="1">
      <alignment horizontal="center" vertical="center" wrapText="1"/>
    </xf>
    <xf numFmtId="0" fontId="20" fillId="0" borderId="4" xfId="0" applyFont="1" applyFill="1" applyBorder="1" applyAlignment="1">
      <alignment horizontal="left" vertical="center" wrapText="1" shrinkToFit="1"/>
    </xf>
    <xf numFmtId="0" fontId="3" fillId="0" borderId="1" xfId="50" applyFont="1" applyFill="1" applyBorder="1" applyAlignment="1">
      <alignment horizontal="center" vertical="center"/>
    </xf>
    <xf numFmtId="0" fontId="3" fillId="0" borderId="8" xfId="50" applyFont="1" applyFill="1" applyBorder="1" applyAlignment="1">
      <alignment horizontal="center" vertical="center"/>
    </xf>
    <xf numFmtId="181" fontId="19" fillId="0" borderId="1" xfId="50" applyNumberFormat="1" applyFont="1" applyFill="1" applyBorder="1" applyAlignment="1">
      <alignment horizontal="center" vertical="center" wrapText="1"/>
    </xf>
    <xf numFmtId="0" fontId="3" fillId="0" borderId="8" xfId="50" applyFont="1" applyFill="1" applyBorder="1" applyAlignment="1">
      <alignment horizontal="center" vertical="center" wrapText="1"/>
    </xf>
    <xf numFmtId="0" fontId="3" fillId="0" borderId="2" xfId="50" applyFont="1" applyFill="1" applyBorder="1" applyAlignment="1">
      <alignment horizontal="center" vertical="center" wrapText="1"/>
    </xf>
    <xf numFmtId="180" fontId="12" fillId="2" borderId="1" xfId="0" applyNumberFormat="1" applyFont="1" applyFill="1" applyBorder="1" applyAlignment="1">
      <alignment horizontal="center" vertical="center"/>
    </xf>
    <xf numFmtId="0" fontId="12" fillId="2" borderId="2" xfId="0" applyFont="1" applyFill="1" applyBorder="1" applyAlignment="1">
      <alignment horizontal="center" vertical="center"/>
    </xf>
    <xf numFmtId="49" fontId="3" fillId="4" borderId="1" xfId="50" applyNumberFormat="1" applyFont="1" applyFill="1" applyBorder="1" applyAlignment="1">
      <alignment horizontal="center" vertical="center" wrapText="1"/>
    </xf>
    <xf numFmtId="0" fontId="21" fillId="4" borderId="1" xfId="0" applyFont="1" applyFill="1" applyBorder="1" applyAlignment="1">
      <alignment horizontal="center" vertical="center"/>
    </xf>
    <xf numFmtId="0" fontId="21" fillId="4" borderId="1" xfId="0" applyFont="1" applyFill="1" applyBorder="1" applyAlignment="1">
      <alignment horizontal="left" vertical="center"/>
    </xf>
    <xf numFmtId="180" fontId="21" fillId="4" borderId="1" xfId="0" applyNumberFormat="1" applyFont="1" applyFill="1" applyBorder="1" applyAlignment="1">
      <alignment horizontal="left" vertical="center"/>
    </xf>
    <xf numFmtId="0" fontId="12" fillId="0" borderId="1" xfId="0" applyFont="1" applyFill="1" applyBorder="1" applyAlignment="1">
      <alignment horizontal="center" vertical="center"/>
    </xf>
    <xf numFmtId="180" fontId="1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180" fontId="12" fillId="0" borderId="1" xfId="0" applyNumberFormat="1" applyFont="1" applyFill="1" applyBorder="1" applyAlignment="1">
      <alignment horizontal="center" vertical="center"/>
    </xf>
    <xf numFmtId="180" fontId="3" fillId="0" borderId="2" xfId="5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4" fillId="0" borderId="2" xfId="50" applyFont="1" applyFill="1" applyBorder="1" applyAlignment="1">
      <alignment horizontal="center" vertical="center" wrapText="1"/>
    </xf>
    <xf numFmtId="0" fontId="22" fillId="4" borderId="1" xfId="5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0" xfId="0" applyFont="1" applyFill="1" applyBorder="1" applyAlignment="1">
      <alignment horizontal="left" vertical="center" wrapText="1"/>
    </xf>
    <xf numFmtId="180" fontId="23" fillId="4" borderId="10"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49" fontId="16" fillId="0" borderId="11" xfId="0" applyNumberFormat="1" applyFont="1" applyFill="1" applyBorder="1" applyAlignment="1">
      <alignment horizontal="center" vertical="center"/>
    </xf>
    <xf numFmtId="0" fontId="16" fillId="0" borderId="11" xfId="0" applyFont="1" applyFill="1" applyBorder="1" applyAlignment="1">
      <alignment horizontal="center" vertical="center"/>
    </xf>
    <xf numFmtId="180" fontId="16" fillId="0" borderId="11" xfId="0" applyNumberFormat="1" applyFont="1" applyFill="1" applyBorder="1" applyAlignment="1">
      <alignment horizontal="center" vertical="center"/>
    </xf>
    <xf numFmtId="0" fontId="3" fillId="0" borderId="12" xfId="50" applyFont="1" applyFill="1" applyBorder="1" applyAlignment="1">
      <alignment horizontal="left" vertical="center" wrapText="1"/>
    </xf>
    <xf numFmtId="180" fontId="12" fillId="0" borderId="11" xfId="0" applyNumberFormat="1" applyFont="1" applyFill="1" applyBorder="1" applyAlignment="1">
      <alignment horizontal="center" vertical="center"/>
    </xf>
    <xf numFmtId="180" fontId="16" fillId="0" borderId="11" xfId="0" applyNumberFormat="1" applyFont="1" applyFill="1" applyBorder="1" applyAlignment="1">
      <alignment horizontal="right" vertical="center"/>
    </xf>
    <xf numFmtId="0" fontId="3" fillId="0" borderId="13" xfId="50" applyFont="1" applyFill="1" applyBorder="1" applyAlignment="1">
      <alignment horizontal="left" vertical="center" wrapText="1"/>
    </xf>
    <xf numFmtId="180" fontId="3" fillId="0" borderId="12" xfId="50" applyNumberFormat="1" applyFont="1" applyFill="1" applyBorder="1" applyAlignment="1">
      <alignment horizontal="left" vertical="center" wrapText="1"/>
    </xf>
    <xf numFmtId="180" fontId="8" fillId="0" borderId="0" xfId="3" applyNumberFormat="1" applyFont="1" applyFill="1" applyBorder="1" applyAlignment="1" applyProtection="1"/>
    <xf numFmtId="180" fontId="24" fillId="0" borderId="0" xfId="0" applyNumberFormat="1" applyFont="1" applyFill="1" applyAlignment="1"/>
    <xf numFmtId="0" fontId="25" fillId="0" borderId="5" xfId="0" applyFont="1" applyFill="1" applyBorder="1" applyAlignment="1">
      <alignment horizontal="left" vertical="center" wrapText="1"/>
    </xf>
    <xf numFmtId="43" fontId="3" fillId="0" borderId="6"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181" fontId="3" fillId="0" borderId="6" xfId="0" applyNumberFormat="1" applyFont="1" applyFill="1" applyBorder="1" applyAlignment="1">
      <alignment horizontal="center" vertical="center" wrapText="1"/>
    </xf>
    <xf numFmtId="43" fontId="3" fillId="0" borderId="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6" fillId="4" borderId="1" xfId="0" applyFont="1" applyFill="1" applyBorder="1" applyAlignment="1">
      <alignment horizontal="left" vertical="center" wrapText="1"/>
    </xf>
    <xf numFmtId="181" fontId="3" fillId="0" borderId="1" xfId="50" applyNumberFormat="1" applyFont="1" applyFill="1" applyBorder="1" applyAlignment="1">
      <alignment horizontal="center" vertical="center" wrapText="1"/>
    </xf>
    <xf numFmtId="49" fontId="17" fillId="4" borderId="1" xfId="0" applyNumberFormat="1" applyFont="1" applyFill="1" applyBorder="1" applyAlignment="1">
      <alignment horizontal="center" vertical="center"/>
    </xf>
    <xf numFmtId="49" fontId="3" fillId="0" borderId="8" xfId="50" applyNumberFormat="1" applyFont="1" applyFill="1" applyBorder="1" applyAlignment="1">
      <alignment horizontal="center" vertical="center" wrapText="1"/>
    </xf>
    <xf numFmtId="181" fontId="3" fillId="2" borderId="1" xfId="5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9" fontId="3" fillId="5" borderId="1" xfId="50" applyNumberFormat="1" applyFont="1" applyFill="1" applyBorder="1" applyAlignment="1">
      <alignment horizontal="center" vertical="center" wrapText="1"/>
    </xf>
    <xf numFmtId="0" fontId="8" fillId="2" borderId="0" xfId="0" applyFont="1" applyFill="1" applyAlignment="1">
      <alignment horizontal="center"/>
    </xf>
    <xf numFmtId="49" fontId="21" fillId="4" borderId="1" xfId="0" applyNumberFormat="1" applyFont="1" applyFill="1" applyBorder="1" applyAlignment="1">
      <alignment horizontal="center" vertical="center"/>
    </xf>
    <xf numFmtId="0" fontId="27" fillId="4" borderId="1" xfId="0" applyFont="1" applyFill="1" applyBorder="1" applyAlignment="1">
      <alignment horizontal="left" vertical="center" wrapText="1"/>
    </xf>
    <xf numFmtId="0" fontId="8" fillId="4" borderId="0" xfId="0" applyFont="1" applyFill="1" applyAlignment="1"/>
    <xf numFmtId="181" fontId="3" fillId="0" borderId="2" xfId="50" applyNumberFormat="1" applyFont="1" applyFill="1" applyBorder="1" applyAlignment="1">
      <alignment horizontal="center" vertical="center" wrapText="1"/>
    </xf>
    <xf numFmtId="49" fontId="23" fillId="4" borderId="10" xfId="0" applyNumberFormat="1" applyFont="1" applyFill="1" applyBorder="1" applyAlignment="1">
      <alignment horizontal="center" vertical="center" wrapText="1"/>
    </xf>
    <xf numFmtId="0" fontId="23" fillId="4" borderId="15" xfId="0" applyFont="1" applyFill="1" applyBorder="1" applyAlignment="1">
      <alignment horizontal="left" vertical="center" wrapText="1"/>
    </xf>
    <xf numFmtId="0" fontId="28" fillId="4" borderId="0" xfId="0" applyFont="1" applyFill="1" applyAlignment="1"/>
    <xf numFmtId="0" fontId="4" fillId="0" borderId="1" xfId="50" applyFont="1" applyFill="1" applyBorder="1" applyAlignment="1">
      <alignment horizontal="left" vertical="center" wrapText="1"/>
    </xf>
    <xf numFmtId="181" fontId="12" fillId="0" borderId="11" xfId="0" applyNumberFormat="1" applyFont="1" applyFill="1" applyBorder="1" applyAlignment="1">
      <alignment horizontal="center" vertical="center"/>
    </xf>
    <xf numFmtId="0" fontId="4" fillId="0" borderId="11" xfId="50" applyFont="1" applyFill="1" applyBorder="1" applyAlignment="1">
      <alignment horizontal="left" vertical="center" wrapText="1"/>
    </xf>
    <xf numFmtId="49" fontId="16" fillId="0" borderId="16" xfId="0" applyNumberFormat="1" applyFont="1" applyFill="1" applyBorder="1" applyAlignment="1">
      <alignment horizontal="center" vertical="center"/>
    </xf>
    <xf numFmtId="0" fontId="3" fillId="0" borderId="17" xfId="50" applyFont="1" applyFill="1" applyBorder="1" applyAlignment="1">
      <alignment horizontal="left" vertical="center" wrapText="1"/>
    </xf>
    <xf numFmtId="9" fontId="8" fillId="0" borderId="0" xfId="3" applyFont="1" applyFill="1" applyBorder="1" applyAlignment="1" applyProtection="1"/>
    <xf numFmtId="43" fontId="8" fillId="0" borderId="0" xfId="0" applyNumberFormat="1" applyFont="1" applyFill="1" applyAlignment="1"/>
    <xf numFmtId="49" fontId="3" fillId="0" borderId="12" xfId="50" applyNumberFormat="1" applyFont="1" applyFill="1" applyBorder="1" applyAlignment="1">
      <alignment horizontal="center" vertical="center" wrapText="1"/>
    </xf>
    <xf numFmtId="0" fontId="3" fillId="2" borderId="0" xfId="0" applyFont="1" applyFill="1" applyAlignment="1">
      <alignment vertical="center"/>
    </xf>
    <xf numFmtId="0" fontId="3" fillId="2" borderId="0" xfId="0" applyFont="1" applyFill="1" applyAlignment="1">
      <alignment horizontal="center" vertical="center"/>
    </xf>
    <xf numFmtId="0" fontId="3" fillId="4" borderId="0" xfId="0" applyFont="1" applyFill="1" applyAlignment="1">
      <alignment vertical="center"/>
    </xf>
    <xf numFmtId="0" fontId="23" fillId="4" borderId="0" xfId="0" applyFont="1" applyFill="1" applyAlignment="1">
      <alignment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8" xfId="0" applyFont="1" applyFill="1" applyBorder="1" applyAlignment="1">
      <alignment horizontal="center" vertical="center" wrapText="1"/>
    </xf>
    <xf numFmtId="0" fontId="5" fillId="2" borderId="18"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8" xfId="0" applyFont="1" applyFill="1" applyBorder="1" applyAlignment="1">
      <alignment horizontal="center" vertical="center" wrapText="1"/>
    </xf>
    <xf numFmtId="177" fontId="5" fillId="2" borderId="1" xfId="0" applyNumberFormat="1" applyFont="1" applyFill="1" applyBorder="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center" vertical="center"/>
    </xf>
    <xf numFmtId="0" fontId="6" fillId="0" borderId="0" xfId="0" applyFont="1" applyFill="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43" fontId="0" fillId="0" borderId="0" xfId="0" applyNumberFormat="1"/>
    <xf numFmtId="182" fontId="0" fillId="0" borderId="0" xfId="0" applyNumberFormat="1"/>
    <xf numFmtId="0" fontId="10" fillId="2" borderId="1" xfId="0" applyFont="1" applyFill="1" applyBorder="1" applyAlignment="1">
      <alignment horizontal="left" vertical="center" wrapText="1"/>
    </xf>
    <xf numFmtId="0" fontId="10" fillId="2" borderId="0" xfId="0" applyFont="1" applyFill="1" applyAlignment="1">
      <alignment horizontal="left" vertical="center" wrapText="1"/>
    </xf>
    <xf numFmtId="0" fontId="6" fillId="0" borderId="0" xfId="0" applyFont="1" applyFill="1" applyAlignment="1">
      <alignment horizontal="center" vertical="top" wrapText="1"/>
    </xf>
    <xf numFmtId="0" fontId="0" fillId="4" borderId="0" xfId="0" applyFill="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34"/>
  <sheetViews>
    <sheetView tabSelected="1" view="pageBreakPreview" zoomScale="85" zoomScaleNormal="100" workbookViewId="0">
      <pane ySplit="3" topLeftCell="A4" activePane="bottomLeft" state="frozen"/>
      <selection/>
      <selection pane="bottomLeft" activeCell="X33" sqref="X33"/>
    </sheetView>
  </sheetViews>
  <sheetFormatPr defaultColWidth="9" defaultRowHeight="13.5"/>
  <cols>
    <col min="1" max="1" width="5.25" customWidth="1"/>
    <col min="2" max="2" width="14.4083333333333" customWidth="1"/>
    <col min="3" max="3" width="44.7" style="2" customWidth="1"/>
    <col min="4" max="4" width="37.7916666666667" customWidth="1"/>
    <col min="5" max="5" width="8.125" customWidth="1"/>
    <col min="6" max="6" width="10" style="3" customWidth="1"/>
    <col min="7" max="7" width="8.875" customWidth="1"/>
    <col min="8" max="8" width="11.75" customWidth="1"/>
    <col min="9" max="9" width="14.125" style="3" customWidth="1"/>
    <col min="10" max="10" width="15.625" style="3" customWidth="1"/>
  </cols>
  <sheetData>
    <row r="1" ht="51" customHeight="1" spans="1:10">
      <c r="A1" s="4" t="s">
        <v>0</v>
      </c>
      <c r="B1" s="4"/>
      <c r="C1" s="5"/>
      <c r="D1" s="4"/>
      <c r="E1" s="4"/>
      <c r="F1" s="4"/>
      <c r="G1" s="4"/>
      <c r="H1" s="4"/>
      <c r="I1" s="4"/>
      <c r="J1" s="4"/>
    </row>
    <row r="2" spans="1:10">
      <c r="A2" s="6" t="s">
        <v>1</v>
      </c>
      <c r="B2" s="6" t="s">
        <v>2</v>
      </c>
      <c r="C2" s="7" t="s">
        <v>3</v>
      </c>
      <c r="D2" s="6" t="s">
        <v>4</v>
      </c>
      <c r="E2" s="6" t="s">
        <v>5</v>
      </c>
      <c r="F2" s="6" t="s">
        <v>6</v>
      </c>
      <c r="G2" s="6" t="s">
        <v>7</v>
      </c>
      <c r="H2" s="6" t="s">
        <v>8</v>
      </c>
      <c r="I2" s="6" t="s">
        <v>9</v>
      </c>
      <c r="J2" s="6" t="s">
        <v>10</v>
      </c>
    </row>
    <row r="3" ht="29.1" customHeight="1" spans="1:10">
      <c r="A3" s="6"/>
      <c r="B3" s="6"/>
      <c r="C3" s="7"/>
      <c r="D3" s="6"/>
      <c r="E3" s="6"/>
      <c r="F3" s="6"/>
      <c r="G3" s="6"/>
      <c r="H3" s="6"/>
      <c r="I3" s="6"/>
      <c r="J3" s="6"/>
    </row>
    <row r="4" ht="23.1" customHeight="1" spans="1:10">
      <c r="A4" s="6" t="s">
        <v>11</v>
      </c>
      <c r="B4" s="7" t="s">
        <v>12</v>
      </c>
      <c r="C4" s="7"/>
      <c r="D4" s="7"/>
      <c r="E4" s="7"/>
      <c r="F4" s="6"/>
      <c r="G4" s="7"/>
      <c r="H4" s="7"/>
      <c r="I4" s="6"/>
      <c r="J4" s="6"/>
    </row>
    <row r="5" spans="1:10">
      <c r="A5" s="6"/>
      <c r="B5" s="8"/>
      <c r="C5" s="7"/>
      <c r="D5" s="6"/>
      <c r="E5" s="8"/>
      <c r="F5" s="8"/>
      <c r="G5" s="7"/>
      <c r="H5" s="6"/>
      <c r="I5" s="6"/>
      <c r="J5" s="6"/>
    </row>
    <row r="6" ht="88" customHeight="1" spans="1:10">
      <c r="A6" s="6">
        <v>1</v>
      </c>
      <c r="B6" s="7" t="s">
        <v>13</v>
      </c>
      <c r="C6" s="7" t="s">
        <v>14</v>
      </c>
      <c r="D6" s="6" t="s">
        <v>15</v>
      </c>
      <c r="E6" s="8" t="s">
        <v>16</v>
      </c>
      <c r="F6" s="9">
        <v>650</v>
      </c>
      <c r="G6" s="7"/>
      <c r="H6" s="6">
        <v>745</v>
      </c>
      <c r="I6" s="6">
        <f>H6*F6</f>
        <v>484250</v>
      </c>
      <c r="J6" s="6"/>
    </row>
    <row r="7" s="1" customFormat="1" ht="144" spans="1:10">
      <c r="A7" s="8">
        <v>2</v>
      </c>
      <c r="B7" s="10" t="s">
        <v>17</v>
      </c>
      <c r="C7" s="11" t="s">
        <v>18</v>
      </c>
      <c r="D7" s="11" t="s">
        <v>19</v>
      </c>
      <c r="E7" s="8" t="s">
        <v>20</v>
      </c>
      <c r="F7" s="12">
        <f>2935.37+2546.01+2933.61</f>
        <v>8414.99</v>
      </c>
      <c r="G7" s="10"/>
      <c r="H7" s="8">
        <v>35</v>
      </c>
      <c r="I7" s="8">
        <f t="shared" ref="I7:I21" si="0">H7*F7</f>
        <v>294524.65</v>
      </c>
      <c r="J7" s="8"/>
    </row>
    <row r="8" ht="96" spans="1:10">
      <c r="A8" s="6">
        <v>3</v>
      </c>
      <c r="B8" s="7" t="s">
        <v>21</v>
      </c>
      <c r="C8" s="13" t="s">
        <v>22</v>
      </c>
      <c r="D8" s="6" t="s">
        <v>23</v>
      </c>
      <c r="E8" s="8" t="s">
        <v>24</v>
      </c>
      <c r="F8" s="12">
        <f>(200.16+5.292+199.9815+21.8935)+365.64+428.751</f>
        <v>1221.718</v>
      </c>
      <c r="G8" s="7"/>
      <c r="H8" s="6">
        <v>44</v>
      </c>
      <c r="I8" s="6">
        <f t="shared" si="0"/>
        <v>53755.592</v>
      </c>
      <c r="J8" s="6"/>
    </row>
    <row r="9" ht="156" spans="1:10">
      <c r="A9" s="6">
        <v>4</v>
      </c>
      <c r="B9" s="7" t="s">
        <v>25</v>
      </c>
      <c r="C9" s="13" t="s">
        <v>26</v>
      </c>
      <c r="D9" s="6" t="s">
        <v>27</v>
      </c>
      <c r="E9" s="8" t="s">
        <v>24</v>
      </c>
      <c r="F9" s="12">
        <f>249.4416+249.3744+255.5362</f>
        <v>754.3522</v>
      </c>
      <c r="G9" s="7"/>
      <c r="H9" s="6">
        <v>260</v>
      </c>
      <c r="I9" s="6">
        <f t="shared" si="0"/>
        <v>196131.572</v>
      </c>
      <c r="J9" s="6"/>
    </row>
    <row r="10" ht="81" spans="1:10">
      <c r="A10" s="6">
        <v>5</v>
      </c>
      <c r="B10" s="7" t="s">
        <v>28</v>
      </c>
      <c r="C10" s="7" t="s">
        <v>29</v>
      </c>
      <c r="D10" s="11" t="s">
        <v>30</v>
      </c>
      <c r="E10" s="8" t="s">
        <v>31</v>
      </c>
      <c r="F10" s="12">
        <v>1600</v>
      </c>
      <c r="G10" s="7"/>
      <c r="H10" s="6">
        <v>1.2</v>
      </c>
      <c r="I10" s="6">
        <f t="shared" si="0"/>
        <v>1920</v>
      </c>
      <c r="J10" s="6"/>
    </row>
    <row r="11" ht="96" spans="1:10">
      <c r="A11" s="6">
        <v>6</v>
      </c>
      <c r="B11" s="7" t="s">
        <v>32</v>
      </c>
      <c r="C11" s="13" t="s">
        <v>33</v>
      </c>
      <c r="D11" s="6" t="s">
        <v>34</v>
      </c>
      <c r="E11" s="8" t="s">
        <v>35</v>
      </c>
      <c r="F11" s="12">
        <v>4200</v>
      </c>
      <c r="G11" s="7"/>
      <c r="H11" s="8">
        <v>15</v>
      </c>
      <c r="I11" s="6">
        <f t="shared" si="0"/>
        <v>63000</v>
      </c>
      <c r="J11" s="6"/>
    </row>
    <row r="12" customFormat="1" ht="168" spans="1:10">
      <c r="A12" s="6">
        <v>6</v>
      </c>
      <c r="B12" s="7" t="s">
        <v>36</v>
      </c>
      <c r="C12" s="13" t="s">
        <v>37</v>
      </c>
      <c r="D12" s="6" t="s">
        <v>34</v>
      </c>
      <c r="E12" s="8" t="s">
        <v>35</v>
      </c>
      <c r="F12" s="12">
        <v>2600</v>
      </c>
      <c r="G12" s="7"/>
      <c r="H12" s="8">
        <v>16</v>
      </c>
      <c r="I12" s="6">
        <f t="shared" si="0"/>
        <v>41600</v>
      </c>
      <c r="J12" s="6"/>
    </row>
    <row r="13" ht="96" spans="1:10">
      <c r="A13" s="6">
        <v>7</v>
      </c>
      <c r="B13" s="7" t="s">
        <v>38</v>
      </c>
      <c r="C13" s="13" t="s">
        <v>33</v>
      </c>
      <c r="D13" s="6" t="s">
        <v>39</v>
      </c>
      <c r="E13" s="8" t="s">
        <v>35</v>
      </c>
      <c r="F13" s="12">
        <v>53000</v>
      </c>
      <c r="G13" s="7"/>
      <c r="H13" s="6">
        <v>12</v>
      </c>
      <c r="I13" s="6">
        <f t="shared" si="0"/>
        <v>636000</v>
      </c>
      <c r="J13" s="6"/>
    </row>
    <row r="14" ht="96" spans="1:10">
      <c r="A14" s="6">
        <v>8</v>
      </c>
      <c r="B14" s="7" t="s">
        <v>40</v>
      </c>
      <c r="C14" s="13" t="s">
        <v>41</v>
      </c>
      <c r="D14" s="6" t="s">
        <v>34</v>
      </c>
      <c r="E14" s="8" t="s">
        <v>35</v>
      </c>
      <c r="F14" s="12">
        <v>53000</v>
      </c>
      <c r="G14" s="7"/>
      <c r="H14" s="6">
        <v>12</v>
      </c>
      <c r="I14" s="6">
        <f t="shared" si="0"/>
        <v>636000</v>
      </c>
      <c r="J14" s="6"/>
    </row>
    <row r="15" ht="36" customHeight="1" spans="1:10">
      <c r="A15" s="6">
        <v>9</v>
      </c>
      <c r="B15" s="7" t="s">
        <v>42</v>
      </c>
      <c r="C15" s="7" t="s">
        <v>43</v>
      </c>
      <c r="D15" s="6" t="s">
        <v>44</v>
      </c>
      <c r="E15" s="8" t="s">
        <v>35</v>
      </c>
      <c r="F15" s="12">
        <f>53000+220+180</f>
        <v>53400</v>
      </c>
      <c r="G15" s="7"/>
      <c r="H15" s="6">
        <v>6</v>
      </c>
      <c r="I15" s="6">
        <f t="shared" si="0"/>
        <v>320400</v>
      </c>
      <c r="J15" s="6" t="s">
        <v>45</v>
      </c>
    </row>
    <row r="16" ht="75" customHeight="1" spans="1:10">
      <c r="A16" s="6">
        <v>10</v>
      </c>
      <c r="B16" s="7" t="s">
        <v>46</v>
      </c>
      <c r="C16" s="13" t="s">
        <v>47</v>
      </c>
      <c r="D16" s="6" t="s">
        <v>44</v>
      </c>
      <c r="E16" s="8" t="s">
        <v>35</v>
      </c>
      <c r="F16" s="12">
        <v>53000</v>
      </c>
      <c r="G16" s="7"/>
      <c r="H16" s="6">
        <v>8</v>
      </c>
      <c r="I16" s="6">
        <f t="shared" si="0"/>
        <v>424000</v>
      </c>
      <c r="J16" s="6"/>
    </row>
    <row r="17" ht="94.5" spans="1:10">
      <c r="A17" s="6">
        <v>11</v>
      </c>
      <c r="B17" s="7" t="s">
        <v>48</v>
      </c>
      <c r="C17" s="7" t="s">
        <v>49</v>
      </c>
      <c r="D17" s="6" t="s">
        <v>50</v>
      </c>
      <c r="E17" s="8" t="s">
        <v>35</v>
      </c>
      <c r="F17" s="12">
        <v>53000</v>
      </c>
      <c r="G17" s="7"/>
      <c r="H17" s="8">
        <v>10</v>
      </c>
      <c r="I17" s="6">
        <f t="shared" si="0"/>
        <v>530000</v>
      </c>
      <c r="J17" s="6" t="s">
        <v>45</v>
      </c>
    </row>
    <row r="18" ht="81" spans="1:10">
      <c r="A18" s="6">
        <v>13</v>
      </c>
      <c r="B18" s="7" t="s">
        <v>51</v>
      </c>
      <c r="C18" s="7" t="s">
        <v>52</v>
      </c>
      <c r="D18" s="6" t="s">
        <v>53</v>
      </c>
      <c r="E18" s="8" t="s">
        <v>54</v>
      </c>
      <c r="F18" s="12">
        <v>800</v>
      </c>
      <c r="G18" s="7"/>
      <c r="H18" s="6">
        <v>20</v>
      </c>
      <c r="I18" s="6">
        <f t="shared" si="0"/>
        <v>16000</v>
      </c>
      <c r="J18" s="6"/>
    </row>
    <row r="19" ht="52" customHeight="1" spans="1:10">
      <c r="A19" s="6">
        <v>14</v>
      </c>
      <c r="B19" s="7" t="s">
        <v>55</v>
      </c>
      <c r="C19" s="7" t="s">
        <v>56</v>
      </c>
      <c r="D19" s="6" t="s">
        <v>44</v>
      </c>
      <c r="E19" s="8" t="s">
        <v>31</v>
      </c>
      <c r="F19" s="12">
        <v>400</v>
      </c>
      <c r="G19" s="7"/>
      <c r="H19" s="6">
        <v>50</v>
      </c>
      <c r="I19" s="6">
        <f t="shared" si="0"/>
        <v>20000</v>
      </c>
      <c r="J19" s="6"/>
    </row>
    <row r="20" ht="54" spans="1:10">
      <c r="A20" s="6">
        <v>15</v>
      </c>
      <c r="B20" s="7" t="s">
        <v>57</v>
      </c>
      <c r="C20" s="7" t="s">
        <v>58</v>
      </c>
      <c r="D20" s="6" t="s">
        <v>59</v>
      </c>
      <c r="E20" s="8" t="s">
        <v>60</v>
      </c>
      <c r="F20" s="12">
        <f>180/0.15</f>
        <v>1200</v>
      </c>
      <c r="G20" s="7"/>
      <c r="H20" s="6">
        <v>15</v>
      </c>
      <c r="I20" s="6">
        <f t="shared" si="0"/>
        <v>18000</v>
      </c>
      <c r="J20" s="6"/>
    </row>
    <row r="21" ht="68" customHeight="1" spans="1:10">
      <c r="A21" s="6">
        <v>16</v>
      </c>
      <c r="B21" s="8" t="s">
        <v>61</v>
      </c>
      <c r="C21" s="10" t="s">
        <v>62</v>
      </c>
      <c r="D21" s="8" t="s">
        <v>63</v>
      </c>
      <c r="E21" s="8" t="s">
        <v>64</v>
      </c>
      <c r="F21" s="12">
        <v>53000</v>
      </c>
      <c r="G21" s="8"/>
      <c r="H21" s="14">
        <v>5</v>
      </c>
      <c r="I21" s="6">
        <f t="shared" si="0"/>
        <v>265000</v>
      </c>
      <c r="J21" s="8"/>
    </row>
    <row r="22" ht="27" spans="1:10">
      <c r="A22" s="8"/>
      <c r="B22" s="15"/>
      <c r="C22" s="16" t="s">
        <v>65</v>
      </c>
      <c r="D22" s="15"/>
      <c r="E22" s="8" t="s">
        <v>66</v>
      </c>
      <c r="F22" s="12">
        <v>53000</v>
      </c>
      <c r="G22" s="15"/>
      <c r="H22" s="17"/>
      <c r="I22" s="15">
        <f>SUM(I5:I21)</f>
        <v>4000581.814</v>
      </c>
      <c r="J22" s="6"/>
    </row>
    <row r="23" ht="23.1" customHeight="1" spans="1:10">
      <c r="A23" s="6" t="s">
        <v>67</v>
      </c>
      <c r="B23" s="7" t="s">
        <v>68</v>
      </c>
      <c r="C23" s="7"/>
      <c r="D23" s="7"/>
      <c r="E23" s="7"/>
      <c r="F23" s="6"/>
      <c r="G23" s="7"/>
      <c r="H23" s="7"/>
      <c r="I23" s="6"/>
      <c r="J23" s="6"/>
    </row>
    <row r="24" ht="39" customHeight="1" spans="1:10">
      <c r="A24" s="6"/>
      <c r="B24" s="7"/>
      <c r="C24" s="7"/>
      <c r="D24" s="7"/>
      <c r="E24" s="7"/>
      <c r="F24" s="6"/>
      <c r="G24" s="7"/>
      <c r="H24" s="7"/>
      <c r="I24" s="6"/>
      <c r="J24" s="6" t="s">
        <v>10</v>
      </c>
    </row>
    <row r="25" ht="81" spans="1:10">
      <c r="A25" s="14">
        <v>1</v>
      </c>
      <c r="B25" s="14" t="s">
        <v>69</v>
      </c>
      <c r="C25" s="18" t="s">
        <v>14</v>
      </c>
      <c r="D25" s="14" t="s">
        <v>15</v>
      </c>
      <c r="E25" s="14" t="s">
        <v>64</v>
      </c>
      <c r="F25" s="14">
        <f>7000</f>
        <v>7000</v>
      </c>
      <c r="G25" s="14"/>
      <c r="H25" s="14">
        <v>54</v>
      </c>
      <c r="I25" s="14">
        <f>H25*F25</f>
        <v>378000</v>
      </c>
      <c r="J25" s="14"/>
    </row>
    <row r="26" s="180" customFormat="1" ht="144" spans="1:10">
      <c r="A26" s="14">
        <v>2</v>
      </c>
      <c r="B26" s="14" t="s">
        <v>70</v>
      </c>
      <c r="C26" s="11" t="s">
        <v>18</v>
      </c>
      <c r="D26" s="11" t="s">
        <v>19</v>
      </c>
      <c r="E26" s="14" t="s">
        <v>64</v>
      </c>
      <c r="F26" s="14">
        <v>7000</v>
      </c>
      <c r="G26" s="14" t="s">
        <v>71</v>
      </c>
      <c r="H26" s="14">
        <v>97</v>
      </c>
      <c r="I26" s="14">
        <f>H26*$F$26</f>
        <v>679000</v>
      </c>
      <c r="J26" s="14"/>
    </row>
    <row r="27" ht="175.5" spans="1:10">
      <c r="A27" s="14">
        <v>3</v>
      </c>
      <c r="B27" s="14" t="s">
        <v>72</v>
      </c>
      <c r="C27" s="18" t="s">
        <v>73</v>
      </c>
      <c r="D27" s="14" t="s">
        <v>74</v>
      </c>
      <c r="E27" s="14" t="s">
        <v>64</v>
      </c>
      <c r="F27" s="14">
        <v>7000</v>
      </c>
      <c r="G27" s="14"/>
      <c r="H27" s="14">
        <v>130</v>
      </c>
      <c r="I27" s="14">
        <f>H27*F27</f>
        <v>910000</v>
      </c>
      <c r="J27" s="14"/>
    </row>
    <row r="28" s="180" customFormat="1" ht="256.5" spans="1:10">
      <c r="A28" s="14">
        <v>4</v>
      </c>
      <c r="B28" s="14" t="s">
        <v>75</v>
      </c>
      <c r="C28" s="11" t="s">
        <v>76</v>
      </c>
      <c r="D28" s="18" t="s">
        <v>77</v>
      </c>
      <c r="E28" s="14" t="s">
        <v>64</v>
      </c>
      <c r="F28" s="14">
        <v>7000</v>
      </c>
      <c r="G28" s="14" t="s">
        <v>71</v>
      </c>
      <c r="H28" s="14">
        <v>21</v>
      </c>
      <c r="I28" s="14">
        <f>H28*$F$28</f>
        <v>147000</v>
      </c>
      <c r="J28" s="14"/>
    </row>
    <row r="29" ht="96" spans="1:10">
      <c r="A29" s="14">
        <v>5</v>
      </c>
      <c r="B29" s="14" t="s">
        <v>78</v>
      </c>
      <c r="C29" s="19" t="s">
        <v>79</v>
      </c>
      <c r="D29" s="20" t="s">
        <v>80</v>
      </c>
      <c r="E29" s="14" t="s">
        <v>64</v>
      </c>
      <c r="F29" s="14">
        <v>7000</v>
      </c>
      <c r="G29" s="14"/>
      <c r="H29" s="14">
        <v>12</v>
      </c>
      <c r="I29" s="14">
        <f>H29*F29</f>
        <v>84000</v>
      </c>
      <c r="J29" s="14"/>
    </row>
    <row r="30" ht="409.5" spans="1:10">
      <c r="A30" s="8">
        <v>6</v>
      </c>
      <c r="B30" s="8" t="s">
        <v>61</v>
      </c>
      <c r="C30" s="19" t="s">
        <v>81</v>
      </c>
      <c r="D30" s="8" t="s">
        <v>63</v>
      </c>
      <c r="E30" s="8" t="s">
        <v>64</v>
      </c>
      <c r="F30" s="8">
        <v>7000</v>
      </c>
      <c r="G30" s="8"/>
      <c r="H30" s="8">
        <v>25</v>
      </c>
      <c r="I30" s="8">
        <f>H30*F30</f>
        <v>175000</v>
      </c>
      <c r="J30" s="8"/>
    </row>
    <row r="31" ht="35.1" customHeight="1" spans="1:10">
      <c r="A31" s="8">
        <v>7</v>
      </c>
      <c r="B31" s="15"/>
      <c r="C31" s="16" t="s">
        <v>65</v>
      </c>
      <c r="D31" s="15"/>
      <c r="E31" s="8" t="s">
        <v>64</v>
      </c>
      <c r="F31" s="8">
        <f>+F30</f>
        <v>7000</v>
      </c>
      <c r="G31" s="15"/>
      <c r="H31" s="168">
        <f>I31/F31</f>
        <v>339</v>
      </c>
      <c r="I31" s="15">
        <f>SUM(I25:I30)</f>
        <v>2373000</v>
      </c>
      <c r="J31" s="35"/>
    </row>
    <row r="32" ht="54" spans="1:10">
      <c r="A32" s="8" t="s">
        <v>82</v>
      </c>
      <c r="B32" s="8" t="s">
        <v>83</v>
      </c>
      <c r="C32" s="10" t="s">
        <v>84</v>
      </c>
      <c r="D32" s="8" t="s">
        <v>85</v>
      </c>
      <c r="E32" s="8" t="s">
        <v>86</v>
      </c>
      <c r="F32" s="8">
        <v>18000</v>
      </c>
      <c r="G32" s="8"/>
      <c r="H32" s="8">
        <v>30</v>
      </c>
      <c r="I32" s="8">
        <f>H32*F32</f>
        <v>540000</v>
      </c>
      <c r="J32" s="34"/>
    </row>
    <row r="33" ht="35.1" customHeight="1" spans="1:10">
      <c r="A33" s="8" t="s">
        <v>87</v>
      </c>
      <c r="B33" s="15"/>
      <c r="C33" s="16" t="s">
        <v>88</v>
      </c>
      <c r="D33" s="15"/>
      <c r="E33" s="15"/>
      <c r="F33" s="8"/>
      <c r="G33" s="15"/>
      <c r="H33" s="17"/>
      <c r="I33" s="15">
        <f>+I31+I22+I32</f>
        <v>6913581.814</v>
      </c>
      <c r="J33" s="35"/>
    </row>
    <row r="34" ht="190" customHeight="1" spans="1:10">
      <c r="A34" s="24" t="s">
        <v>89</v>
      </c>
      <c r="B34" s="24"/>
      <c r="C34" s="24"/>
      <c r="D34" s="24"/>
      <c r="E34" s="24"/>
      <c r="F34" s="24"/>
      <c r="G34" s="24"/>
      <c r="H34" s="24"/>
      <c r="I34" s="24"/>
      <c r="J34" s="36"/>
    </row>
  </sheetData>
  <autoFilter xmlns:etc="http://www.wps.cn/officeDocument/2017/etCustomData" ref="A1:J34" etc:filterBottomFollowUsedRange="0">
    <extLst/>
  </autoFilter>
  <mergeCells count="14">
    <mergeCell ref="A1:J1"/>
    <mergeCell ref="B4:J4"/>
    <mergeCell ref="B23:J23"/>
    <mergeCell ref="A34:J34"/>
    <mergeCell ref="A2:A3"/>
    <mergeCell ref="B2:B3"/>
    <mergeCell ref="C2:C3"/>
    <mergeCell ref="D2:D3"/>
    <mergeCell ref="E2:E3"/>
    <mergeCell ref="F2:F3"/>
    <mergeCell ref="G2:G3"/>
    <mergeCell ref="H2:H3"/>
    <mergeCell ref="I2:I3"/>
    <mergeCell ref="J2:J3"/>
  </mergeCells>
  <printOptions horizontalCentered="1"/>
  <pageMargins left="0.236111111111111" right="0.236111111111111" top="0.354166666666667" bottom="0.236111111111111" header="0.298611111111111" footer="0.298611111111111"/>
  <pageSetup paperSize="9" scale="1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22"/>
  <sheetViews>
    <sheetView view="pageBreakPreview" zoomScale="85" zoomScaleNormal="100" workbookViewId="0">
      <selection activeCell="A6" sqref="$A6:$XFD6"/>
    </sheetView>
  </sheetViews>
  <sheetFormatPr defaultColWidth="9" defaultRowHeight="13.5"/>
  <cols>
    <col min="1" max="1" width="5.25" customWidth="1"/>
    <col min="2" max="2" width="13.25" customWidth="1"/>
    <col min="3" max="3" width="43.625" customWidth="1"/>
    <col min="4" max="4" width="33.5" customWidth="1"/>
    <col min="5" max="5" width="8.125" customWidth="1"/>
    <col min="6" max="6" width="8.5" customWidth="1"/>
    <col min="7" max="7" width="8.875" customWidth="1"/>
    <col min="8" max="8" width="11.75" customWidth="1"/>
    <col min="9" max="9" width="14.125" style="3" customWidth="1"/>
    <col min="10" max="10" width="15.625" customWidth="1"/>
    <col min="11" max="14" width="12.625"/>
    <col min="15" max="15" width="12.625" customWidth="1"/>
  </cols>
  <sheetData>
    <row r="1" ht="51" customHeight="1" spans="1:10">
      <c r="A1" s="4" t="s">
        <v>90</v>
      </c>
      <c r="B1" s="4"/>
      <c r="C1" s="4"/>
      <c r="D1" s="4"/>
      <c r="E1" s="4"/>
      <c r="F1" s="4"/>
      <c r="G1" s="4"/>
      <c r="H1" s="4"/>
      <c r="I1" s="4"/>
      <c r="J1" s="4"/>
    </row>
    <row r="2" spans="1:10">
      <c r="A2" s="6" t="s">
        <v>1</v>
      </c>
      <c r="B2" s="6" t="s">
        <v>2</v>
      </c>
      <c r="C2" s="6" t="s">
        <v>3</v>
      </c>
      <c r="D2" s="6" t="s">
        <v>4</v>
      </c>
      <c r="E2" s="6" t="s">
        <v>5</v>
      </c>
      <c r="F2" s="6" t="s">
        <v>91</v>
      </c>
      <c r="G2" s="159" t="s">
        <v>7</v>
      </c>
      <c r="H2" s="6" t="s">
        <v>92</v>
      </c>
      <c r="I2" s="6" t="s">
        <v>9</v>
      </c>
      <c r="J2" s="6" t="s">
        <v>10</v>
      </c>
    </row>
    <row r="3" ht="29.1" customHeight="1" spans="1:10">
      <c r="A3" s="6"/>
      <c r="B3" s="6"/>
      <c r="C3" s="6"/>
      <c r="D3" s="6"/>
      <c r="E3" s="6"/>
      <c r="F3" s="6"/>
      <c r="G3" s="160"/>
      <c r="H3" s="6"/>
      <c r="I3" s="6"/>
      <c r="J3" s="6"/>
    </row>
    <row r="4" ht="23.1" customHeight="1" spans="1:10">
      <c r="A4" s="6" t="s">
        <v>11</v>
      </c>
      <c r="B4" s="161" t="s">
        <v>12</v>
      </c>
      <c r="C4" s="162"/>
      <c r="D4" s="162"/>
      <c r="E4" s="162"/>
      <c r="F4" s="162"/>
      <c r="G4" s="162"/>
      <c r="H4" s="162"/>
      <c r="I4" s="173"/>
      <c r="J4" s="174"/>
    </row>
    <row r="5" ht="81" spans="1:10">
      <c r="A5" s="159">
        <v>1</v>
      </c>
      <c r="B5" s="8" t="s">
        <v>93</v>
      </c>
      <c r="C5" s="7" t="s">
        <v>94</v>
      </c>
      <c r="D5" s="6" t="s">
        <v>15</v>
      </c>
      <c r="E5" s="163" t="s">
        <v>66</v>
      </c>
      <c r="F5" s="163">
        <v>16000</v>
      </c>
      <c r="G5" s="7"/>
      <c r="H5" s="6">
        <v>65</v>
      </c>
      <c r="I5" s="6">
        <f>H5*F5</f>
        <v>1040000</v>
      </c>
      <c r="J5" s="7"/>
    </row>
    <row r="6" ht="27" spans="1:10">
      <c r="A6" s="8">
        <v>2</v>
      </c>
      <c r="B6" s="15"/>
      <c r="C6" s="15" t="s">
        <v>65</v>
      </c>
      <c r="D6" s="15"/>
      <c r="E6" s="163" t="s">
        <v>66</v>
      </c>
      <c r="F6" s="8">
        <v>16000</v>
      </c>
      <c r="G6" s="164"/>
      <c r="H6" s="17">
        <f>+H5</f>
        <v>65</v>
      </c>
      <c r="I6" s="15">
        <f>+I5</f>
        <v>1040000</v>
      </c>
      <c r="J6" s="174"/>
    </row>
    <row r="7" ht="23.1" customHeight="1" spans="1:10">
      <c r="A7" s="6" t="s">
        <v>67</v>
      </c>
      <c r="B7" s="161" t="s">
        <v>95</v>
      </c>
      <c r="C7" s="162"/>
      <c r="D7" s="162"/>
      <c r="E7" s="162"/>
      <c r="F7" s="162"/>
      <c r="G7" s="162"/>
      <c r="H7" s="162"/>
      <c r="I7" s="173"/>
      <c r="J7" s="174"/>
    </row>
    <row r="8" ht="81" spans="1:10">
      <c r="A8" s="163">
        <v>1</v>
      </c>
      <c r="B8" s="163" t="s">
        <v>69</v>
      </c>
      <c r="C8" s="163" t="s">
        <v>14</v>
      </c>
      <c r="D8" s="163" t="s">
        <v>15</v>
      </c>
      <c r="E8" s="163" t="s">
        <v>64</v>
      </c>
      <c r="F8" s="163">
        <f>4550+4148+558+24</f>
        <v>9280</v>
      </c>
      <c r="G8" s="8"/>
      <c r="H8" s="8">
        <v>60</v>
      </c>
      <c r="I8" s="8">
        <f>H8*F8</f>
        <v>556800</v>
      </c>
      <c r="J8" s="34"/>
    </row>
    <row r="9" ht="28" customHeight="1" spans="1:10">
      <c r="A9" s="163">
        <v>2</v>
      </c>
      <c r="B9" s="163" t="s">
        <v>96</v>
      </c>
      <c r="C9" s="163" t="s">
        <v>97</v>
      </c>
      <c r="D9" s="163" t="s">
        <v>98</v>
      </c>
      <c r="E9" s="163" t="s">
        <v>64</v>
      </c>
      <c r="F9" s="163">
        <v>9280</v>
      </c>
      <c r="G9" s="163" t="s">
        <v>71</v>
      </c>
      <c r="H9" s="163">
        <v>98</v>
      </c>
      <c r="I9" s="163">
        <f>H9*$F$9</f>
        <v>909440</v>
      </c>
      <c r="J9" s="163"/>
    </row>
    <row r="10" ht="28" customHeight="1" spans="1:10">
      <c r="A10" s="165"/>
      <c r="B10" s="165"/>
      <c r="C10" s="165"/>
      <c r="D10" s="165"/>
      <c r="E10" s="165"/>
      <c r="F10" s="165"/>
      <c r="G10" s="166"/>
      <c r="H10" s="166"/>
      <c r="I10" s="166"/>
      <c r="J10" s="166"/>
    </row>
    <row r="11" ht="28" customHeight="1" spans="1:10">
      <c r="A11" s="165"/>
      <c r="B11" s="165"/>
      <c r="C11" s="165"/>
      <c r="D11" s="165"/>
      <c r="E11" s="165"/>
      <c r="F11" s="165"/>
      <c r="G11" s="163" t="s">
        <v>99</v>
      </c>
      <c r="H11" s="163">
        <v>67</v>
      </c>
      <c r="I11" s="163">
        <f>H11*$F$9</f>
        <v>621760</v>
      </c>
      <c r="J11" s="163"/>
    </row>
    <row r="12" ht="28" customHeight="1" spans="1:10">
      <c r="A12" s="166"/>
      <c r="B12" s="166"/>
      <c r="C12" s="165"/>
      <c r="D12" s="165"/>
      <c r="E12" s="165"/>
      <c r="F12" s="166"/>
      <c r="G12" s="166"/>
      <c r="H12" s="166"/>
      <c r="I12" s="166"/>
      <c r="J12" s="166"/>
    </row>
    <row r="13" ht="121.5" spans="1:13">
      <c r="A13" s="8">
        <v>3</v>
      </c>
      <c r="B13" s="8" t="s">
        <v>72</v>
      </c>
      <c r="C13" s="8" t="s">
        <v>100</v>
      </c>
      <c r="D13" s="8" t="s">
        <v>74</v>
      </c>
      <c r="E13" s="8" t="s">
        <v>64</v>
      </c>
      <c r="F13" s="8">
        <f t="shared" ref="F13:F17" si="0">4550+4148+558+24</f>
        <v>9280</v>
      </c>
      <c r="G13" s="8"/>
      <c r="H13" s="8">
        <v>130</v>
      </c>
      <c r="I13" s="8">
        <f t="shared" ref="I13:I17" si="1">H13*F13</f>
        <v>1206400</v>
      </c>
      <c r="J13" s="34"/>
      <c r="L13" s="175"/>
      <c r="M13" s="176"/>
    </row>
    <row r="14" ht="59.1" customHeight="1" spans="1:10">
      <c r="A14" s="163">
        <v>4</v>
      </c>
      <c r="B14" s="8" t="s">
        <v>101</v>
      </c>
      <c r="C14" s="8" t="s">
        <v>102</v>
      </c>
      <c r="D14" s="8" t="s">
        <v>103</v>
      </c>
      <c r="E14" s="8" t="s">
        <v>64</v>
      </c>
      <c r="F14" s="8">
        <v>9280</v>
      </c>
      <c r="G14" s="8" t="s">
        <v>71</v>
      </c>
      <c r="H14" s="8">
        <v>21</v>
      </c>
      <c r="I14" s="8">
        <f>H14*$F$14</f>
        <v>194880</v>
      </c>
      <c r="J14" s="8"/>
    </row>
    <row r="15" ht="59.1" customHeight="1" spans="1:10">
      <c r="A15" s="166"/>
      <c r="B15" s="8"/>
      <c r="C15" s="8"/>
      <c r="D15" s="8"/>
      <c r="E15" s="8"/>
      <c r="F15" s="8"/>
      <c r="G15" s="8" t="s">
        <v>99</v>
      </c>
      <c r="H15" s="8">
        <v>24</v>
      </c>
      <c r="I15" s="8">
        <f>H15*$F$14</f>
        <v>222720</v>
      </c>
      <c r="J15" s="8"/>
    </row>
    <row r="16" ht="58" customHeight="1" spans="1:10">
      <c r="A16" s="8">
        <v>5</v>
      </c>
      <c r="B16" s="8" t="s">
        <v>104</v>
      </c>
      <c r="C16" s="8" t="s">
        <v>105</v>
      </c>
      <c r="D16" s="8" t="s">
        <v>106</v>
      </c>
      <c r="E16" s="8" t="s">
        <v>64</v>
      </c>
      <c r="F16" s="163">
        <f t="shared" si="0"/>
        <v>9280</v>
      </c>
      <c r="G16" s="163"/>
      <c r="H16" s="8">
        <v>20</v>
      </c>
      <c r="I16" s="8">
        <f t="shared" si="1"/>
        <v>185600</v>
      </c>
      <c r="J16" s="34"/>
    </row>
    <row r="17" ht="71" customHeight="1" spans="1:10">
      <c r="A17" s="8">
        <v>6</v>
      </c>
      <c r="B17" s="8" t="s">
        <v>61</v>
      </c>
      <c r="C17" s="8" t="s">
        <v>107</v>
      </c>
      <c r="D17" s="8" t="s">
        <v>63</v>
      </c>
      <c r="E17" s="8" t="s">
        <v>64</v>
      </c>
      <c r="F17" s="163">
        <f t="shared" si="0"/>
        <v>9280</v>
      </c>
      <c r="G17" s="163"/>
      <c r="H17" s="8">
        <v>25</v>
      </c>
      <c r="I17" s="8">
        <f t="shared" si="1"/>
        <v>232000</v>
      </c>
      <c r="J17" s="8"/>
    </row>
    <row r="18" ht="35.1" customHeight="1" spans="1:10">
      <c r="A18" s="167">
        <v>7</v>
      </c>
      <c r="B18" s="15"/>
      <c r="C18" s="15" t="s">
        <v>65</v>
      </c>
      <c r="D18" s="15"/>
      <c r="E18" s="8" t="s">
        <v>64</v>
      </c>
      <c r="F18" s="8">
        <f>+F17</f>
        <v>9280</v>
      </c>
      <c r="G18" s="15"/>
      <c r="H18" s="168">
        <f>I18/F18</f>
        <v>445</v>
      </c>
      <c r="I18" s="15">
        <f>SUM(I8:I17)</f>
        <v>4129600</v>
      </c>
      <c r="J18" s="177"/>
    </row>
    <row r="19" ht="35.1" customHeight="1" spans="1:10">
      <c r="A19" s="8" t="s">
        <v>82</v>
      </c>
      <c r="B19" s="8" t="s">
        <v>83</v>
      </c>
      <c r="C19" s="8" t="s">
        <v>108</v>
      </c>
      <c r="D19" s="8" t="s">
        <v>109</v>
      </c>
      <c r="E19" s="8" t="s">
        <v>110</v>
      </c>
      <c r="F19" s="8">
        <v>7424</v>
      </c>
      <c r="G19" s="8"/>
      <c r="H19" s="8">
        <v>30</v>
      </c>
      <c r="I19" s="8">
        <f>H19*F19</f>
        <v>222720</v>
      </c>
      <c r="J19" s="34"/>
    </row>
    <row r="20" ht="35.1" customHeight="1" spans="1:10">
      <c r="A20" s="8" t="s">
        <v>87</v>
      </c>
      <c r="B20" s="15"/>
      <c r="C20" s="15" t="s">
        <v>88</v>
      </c>
      <c r="D20" s="15"/>
      <c r="E20" s="15"/>
      <c r="F20" s="8"/>
      <c r="G20" s="15"/>
      <c r="H20" s="17"/>
      <c r="I20" s="15">
        <f>+I18+I6+I19</f>
        <v>5392320</v>
      </c>
      <c r="J20" s="177"/>
    </row>
    <row r="21" ht="17.1" customHeight="1" spans="1:10">
      <c r="A21" s="169"/>
      <c r="B21" s="170"/>
      <c r="C21" s="170"/>
      <c r="D21" s="170"/>
      <c r="E21" s="170"/>
      <c r="F21" s="170"/>
      <c r="G21" s="170"/>
      <c r="H21" s="171"/>
      <c r="I21" s="170"/>
      <c r="J21" s="178"/>
    </row>
    <row r="22" ht="153" customHeight="1" spans="1:10">
      <c r="A22" s="172" t="s">
        <v>111</v>
      </c>
      <c r="B22" s="172"/>
      <c r="C22" s="172"/>
      <c r="D22" s="172"/>
      <c r="E22" s="172"/>
      <c r="F22" s="172"/>
      <c r="G22" s="172"/>
      <c r="H22" s="172"/>
      <c r="I22" s="179"/>
      <c r="J22" s="172"/>
    </row>
  </sheetData>
  <mergeCells count="34">
    <mergeCell ref="A1:J1"/>
    <mergeCell ref="B4:J4"/>
    <mergeCell ref="B7:J7"/>
    <mergeCell ref="A22:J22"/>
    <mergeCell ref="A2:A3"/>
    <mergeCell ref="A9:A12"/>
    <mergeCell ref="A14:A15"/>
    <mergeCell ref="B2:B3"/>
    <mergeCell ref="B9:B12"/>
    <mergeCell ref="B14:B15"/>
    <mergeCell ref="C2:C3"/>
    <mergeCell ref="C9:C12"/>
    <mergeCell ref="C14:C15"/>
    <mergeCell ref="D2:D3"/>
    <mergeCell ref="D9:D12"/>
    <mergeCell ref="D14:D15"/>
    <mergeCell ref="E2:E3"/>
    <mergeCell ref="E9:E12"/>
    <mergeCell ref="E14:E15"/>
    <mergeCell ref="F2:F3"/>
    <mergeCell ref="F9:F12"/>
    <mergeCell ref="F14:F15"/>
    <mergeCell ref="G2:G3"/>
    <mergeCell ref="G9:G10"/>
    <mergeCell ref="G11:G12"/>
    <mergeCell ref="H2:H3"/>
    <mergeCell ref="H9:H10"/>
    <mergeCell ref="H11:H12"/>
    <mergeCell ref="I2:I3"/>
    <mergeCell ref="I9:I10"/>
    <mergeCell ref="I11:I12"/>
    <mergeCell ref="J2:J3"/>
    <mergeCell ref="J9:J10"/>
    <mergeCell ref="J11:J12"/>
  </mergeCells>
  <printOptions horizontalCentered="1"/>
  <pageMargins left="0.236111111111111" right="0.236111111111111" top="0.354166666666667" bottom="0.236111111111111" header="0.298611111111111" footer="0.298611111111111"/>
  <pageSetup paperSize="9" scale="8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G60"/>
  <sheetViews>
    <sheetView workbookViewId="0">
      <pane xSplit="2" ySplit="3" topLeftCell="C29" activePane="bottomRight" state="frozen"/>
      <selection/>
      <selection pane="topRight"/>
      <selection pane="bottomLeft"/>
      <selection pane="bottomRight" activeCell="N33" sqref="A33:N33"/>
    </sheetView>
  </sheetViews>
  <sheetFormatPr defaultColWidth="7.99166666666667" defaultRowHeight="12.75"/>
  <cols>
    <col min="1" max="1" width="6.125" style="51" customWidth="1"/>
    <col min="2" max="2" width="15.2583333333333" style="52" customWidth="1"/>
    <col min="3" max="3" width="63.1" style="37" customWidth="1"/>
    <col min="4" max="4" width="8.25" style="37" customWidth="1"/>
    <col min="5" max="5" width="8.75" style="53" customWidth="1"/>
    <col min="6" max="6" width="11.75" style="53" customWidth="1"/>
    <col min="7" max="7" width="14.25" style="53" customWidth="1"/>
    <col min="8" max="8" width="11.75" style="53" customWidth="1"/>
    <col min="9" max="9" width="14.25" style="37" customWidth="1"/>
    <col min="10" max="10" width="15.375" style="54" customWidth="1"/>
    <col min="11" max="11" width="42.4916666666667" style="55" customWidth="1"/>
    <col min="12" max="217" width="7.99166666666667" style="37"/>
    <col min="218" max="16384" width="7.99166666666667" style="50"/>
  </cols>
  <sheetData>
    <row r="1" s="37" customFormat="1" ht="22.5" spans="1:11">
      <c r="A1" s="56" t="s">
        <v>112</v>
      </c>
      <c r="B1" s="57"/>
      <c r="C1" s="57"/>
      <c r="D1" s="57"/>
      <c r="E1" s="58"/>
      <c r="F1" s="59"/>
      <c r="G1" s="59"/>
      <c r="H1" s="59"/>
      <c r="I1" s="57"/>
      <c r="J1" s="56"/>
      <c r="K1" s="124"/>
    </row>
    <row r="2" s="37" customFormat="1" spans="1:11">
      <c r="A2" s="60" t="s">
        <v>1</v>
      </c>
      <c r="B2" s="61" t="s">
        <v>113</v>
      </c>
      <c r="C2" s="61" t="s">
        <v>114</v>
      </c>
      <c r="D2" s="62" t="s">
        <v>115</v>
      </c>
      <c r="E2" s="63" t="s">
        <v>6</v>
      </c>
      <c r="F2" s="64" t="s">
        <v>116</v>
      </c>
      <c r="G2" s="64"/>
      <c r="H2" s="64" t="s">
        <v>117</v>
      </c>
      <c r="I2" s="125"/>
      <c r="J2" s="126" t="s">
        <v>118</v>
      </c>
      <c r="K2" s="127" t="s">
        <v>10</v>
      </c>
    </row>
    <row r="3" s="37" customFormat="1" ht="24" spans="1:11">
      <c r="A3" s="65"/>
      <c r="B3" s="66"/>
      <c r="C3" s="66"/>
      <c r="D3" s="66"/>
      <c r="E3" s="67"/>
      <c r="F3" s="68" t="s">
        <v>119</v>
      </c>
      <c r="G3" s="68" t="s">
        <v>120</v>
      </c>
      <c r="H3" s="68" t="s">
        <v>121</v>
      </c>
      <c r="I3" s="128" t="s">
        <v>120</v>
      </c>
      <c r="J3" s="129"/>
      <c r="K3" s="130"/>
    </row>
    <row r="4" s="38" customFormat="1" ht="13.5" spans="1:11">
      <c r="A4" s="69">
        <v>1</v>
      </c>
      <c r="B4" s="70" t="s">
        <v>72</v>
      </c>
      <c r="C4" s="71"/>
      <c r="D4" s="71"/>
      <c r="E4" s="72"/>
      <c r="F4" s="73"/>
      <c r="G4" s="73"/>
      <c r="H4" s="73"/>
      <c r="I4" s="71"/>
      <c r="J4" s="131" t="s">
        <v>122</v>
      </c>
      <c r="K4" s="132"/>
    </row>
    <row r="5" s="37" customFormat="1" ht="96" spans="1:11">
      <c r="A5" s="74">
        <v>1.1</v>
      </c>
      <c r="B5" s="75" t="s">
        <v>123</v>
      </c>
      <c r="C5" s="13" t="s">
        <v>124</v>
      </c>
      <c r="D5" s="75" t="s">
        <v>125</v>
      </c>
      <c r="E5" s="76">
        <v>8555.86</v>
      </c>
      <c r="F5" s="77">
        <v>5.3</v>
      </c>
      <c r="G5" s="77">
        <f t="shared" ref="G5:G15" si="0">+E5*F5</f>
        <v>45346.058</v>
      </c>
      <c r="H5" s="77" t="e">
        <f>ROUND(#REF!/E5*(1-0.0873),2)</f>
        <v>#REF!</v>
      </c>
      <c r="I5" s="133" t="e">
        <f>+H5*E5</f>
        <v>#REF!</v>
      </c>
      <c r="J5" s="134"/>
      <c r="K5" s="79"/>
    </row>
    <row r="6" s="37" customFormat="1" ht="132" spans="1:11">
      <c r="A6" s="74" t="s">
        <v>126</v>
      </c>
      <c r="B6" s="75" t="s">
        <v>127</v>
      </c>
      <c r="C6" s="13" t="s">
        <v>128</v>
      </c>
      <c r="D6" s="78" t="s">
        <v>125</v>
      </c>
      <c r="E6" s="76">
        <v>524</v>
      </c>
      <c r="F6" s="77">
        <v>31.7</v>
      </c>
      <c r="G6" s="77">
        <f t="shared" si="0"/>
        <v>16610.8</v>
      </c>
      <c r="H6" s="77" t="e">
        <f>ROUND(#REF!/E6*(1-0.0873),2)</f>
        <v>#REF!</v>
      </c>
      <c r="I6" s="133" t="e">
        <f>+H6*E6</f>
        <v>#REF!</v>
      </c>
      <c r="J6" s="135" t="s">
        <v>129</v>
      </c>
      <c r="K6" s="79" t="s">
        <v>130</v>
      </c>
    </row>
    <row r="7" s="37" customFormat="1" ht="132" spans="1:11">
      <c r="A7" s="74" t="s">
        <v>131</v>
      </c>
      <c r="B7" s="75" t="s">
        <v>132</v>
      </c>
      <c r="C7" s="13" t="s">
        <v>133</v>
      </c>
      <c r="D7" s="78" t="s">
        <v>125</v>
      </c>
      <c r="E7" s="76">
        <v>1933</v>
      </c>
      <c r="F7" s="77">
        <v>47.6</v>
      </c>
      <c r="G7" s="77">
        <f t="shared" si="0"/>
        <v>92010.8</v>
      </c>
      <c r="H7" s="77" t="e">
        <f>ROUND(#REF!/E7*(1-0.0873),2)</f>
        <v>#REF!</v>
      </c>
      <c r="I7" s="133" t="e">
        <f>+H7*E7</f>
        <v>#REF!</v>
      </c>
      <c r="J7" s="135" t="s">
        <v>134</v>
      </c>
      <c r="K7" s="79" t="s">
        <v>130</v>
      </c>
    </row>
    <row r="8" s="37" customFormat="1" ht="72" spans="1:11">
      <c r="A8" s="74" t="s">
        <v>131</v>
      </c>
      <c r="B8" s="75" t="s">
        <v>135</v>
      </c>
      <c r="C8" s="13" t="s">
        <v>22</v>
      </c>
      <c r="D8" s="78" t="s">
        <v>125</v>
      </c>
      <c r="E8" s="76">
        <v>61</v>
      </c>
      <c r="F8" s="77">
        <v>211.7</v>
      </c>
      <c r="G8" s="77">
        <f t="shared" si="0"/>
        <v>12913.7</v>
      </c>
      <c r="H8" s="77" t="e">
        <f>ROUND(#REF!/E8*(1-0.0873),2)</f>
        <v>#REF!</v>
      </c>
      <c r="I8" s="133" t="e">
        <f>+H8*E8</f>
        <v>#REF!</v>
      </c>
      <c r="J8" s="74" t="s">
        <v>136</v>
      </c>
      <c r="K8" s="79" t="s">
        <v>130</v>
      </c>
    </row>
    <row r="9" s="37" customFormat="1" ht="36" spans="1:11">
      <c r="A9" s="74" t="s">
        <v>137</v>
      </c>
      <c r="B9" s="78" t="s">
        <v>138</v>
      </c>
      <c r="C9" s="79" t="s">
        <v>139</v>
      </c>
      <c r="D9" s="78" t="s">
        <v>125</v>
      </c>
      <c r="E9" s="76">
        <v>25</v>
      </c>
      <c r="F9" s="77">
        <v>40.2</v>
      </c>
      <c r="G9" s="77">
        <f t="shared" si="0"/>
        <v>1005</v>
      </c>
      <c r="H9" s="77" t="e">
        <f>ROUND(#REF!/E9*(1-0.0873),2)</f>
        <v>#REF!</v>
      </c>
      <c r="I9" s="133">
        <v>0</v>
      </c>
      <c r="J9" s="74" t="s">
        <v>129</v>
      </c>
      <c r="K9" s="79" t="s">
        <v>130</v>
      </c>
    </row>
    <row r="10" s="37" customFormat="1" ht="120" spans="1:11">
      <c r="A10" s="74" t="s">
        <v>140</v>
      </c>
      <c r="B10" s="75" t="s">
        <v>141</v>
      </c>
      <c r="C10" s="13" t="s">
        <v>26</v>
      </c>
      <c r="D10" s="78" t="s">
        <v>125</v>
      </c>
      <c r="E10" s="76">
        <v>1033.92</v>
      </c>
      <c r="F10" s="77">
        <v>254</v>
      </c>
      <c r="G10" s="77">
        <f t="shared" si="0"/>
        <v>262615.68</v>
      </c>
      <c r="H10" s="77" t="e">
        <f>ROUND(#REF!/E10*(1-0.0873),2)</f>
        <v>#REF!</v>
      </c>
      <c r="I10" s="133" t="e">
        <f t="shared" ref="I10:I15" si="1">+H10*E10</f>
        <v>#REF!</v>
      </c>
      <c r="J10" s="74" t="s">
        <v>129</v>
      </c>
      <c r="K10" s="79" t="s">
        <v>142</v>
      </c>
    </row>
    <row r="11" s="39" customFormat="1" ht="48" spans="1:241">
      <c r="A11" s="80" t="s">
        <v>143</v>
      </c>
      <c r="B11" s="81" t="s">
        <v>144</v>
      </c>
      <c r="C11" s="82" t="s">
        <v>145</v>
      </c>
      <c r="D11" s="83" t="s">
        <v>125</v>
      </c>
      <c r="E11" s="84">
        <v>73.863</v>
      </c>
      <c r="F11" s="77">
        <v>254</v>
      </c>
      <c r="G11" s="85">
        <f t="shared" si="0"/>
        <v>18761.202</v>
      </c>
      <c r="H11" s="77" t="e">
        <f>ROUND(#REF!/E11*(1-0.0873),2)</f>
        <v>#REF!</v>
      </c>
      <c r="I11" s="136" t="e">
        <f t="shared" si="1"/>
        <v>#REF!</v>
      </c>
      <c r="J11" s="74" t="s">
        <v>146</v>
      </c>
      <c r="K11" s="137" t="s">
        <v>142</v>
      </c>
      <c r="HJ11" s="155"/>
      <c r="HK11" s="155"/>
      <c r="HL11" s="155"/>
      <c r="HM11" s="155"/>
      <c r="HN11" s="155"/>
      <c r="HO11" s="155"/>
      <c r="HP11" s="155"/>
      <c r="HQ11" s="155"/>
      <c r="HR11" s="155"/>
      <c r="HS11" s="155"/>
      <c r="HT11" s="155"/>
      <c r="HU11" s="155"/>
      <c r="HV11" s="155"/>
      <c r="HW11" s="155"/>
      <c r="HX11" s="155"/>
      <c r="HY11" s="155"/>
      <c r="HZ11" s="155"/>
      <c r="IA11" s="155"/>
      <c r="IB11" s="155"/>
      <c r="IC11" s="155"/>
      <c r="ID11" s="155"/>
      <c r="IE11" s="155"/>
      <c r="IF11" s="155"/>
      <c r="IG11" s="155"/>
    </row>
    <row r="12" s="37" customFormat="1" ht="84" spans="1:11">
      <c r="A12" s="74" t="s">
        <v>147</v>
      </c>
      <c r="B12" s="75" t="s">
        <v>148</v>
      </c>
      <c r="C12" s="13" t="s">
        <v>33</v>
      </c>
      <c r="D12" s="75" t="s">
        <v>149</v>
      </c>
      <c r="E12" s="76">
        <v>23166.252</v>
      </c>
      <c r="F12" s="77">
        <v>15.9</v>
      </c>
      <c r="G12" s="77">
        <f t="shared" si="0"/>
        <v>368343.4068</v>
      </c>
      <c r="H12" s="77" t="e">
        <f>ROUND(#REF!/E12*(1-0.0873),2)</f>
        <v>#REF!</v>
      </c>
      <c r="I12" s="133" t="e">
        <f t="shared" si="1"/>
        <v>#REF!</v>
      </c>
      <c r="J12" s="74">
        <v>15</v>
      </c>
      <c r="K12" s="79" t="s">
        <v>150</v>
      </c>
    </row>
    <row r="13" s="37" customFormat="1" ht="120" spans="1:11">
      <c r="A13" s="74" t="s">
        <v>151</v>
      </c>
      <c r="B13" s="75" t="s">
        <v>152</v>
      </c>
      <c r="C13" s="13" t="s">
        <v>37</v>
      </c>
      <c r="D13" s="75" t="s">
        <v>149</v>
      </c>
      <c r="E13" s="76">
        <v>49.762</v>
      </c>
      <c r="F13" s="77">
        <v>25.4</v>
      </c>
      <c r="G13" s="77">
        <f t="shared" si="0"/>
        <v>1263.9548</v>
      </c>
      <c r="H13" s="77" t="e">
        <f>ROUND(#REF!/E13*(1-0.0873),2)</f>
        <v>#REF!</v>
      </c>
      <c r="I13" s="133" t="e">
        <f t="shared" si="1"/>
        <v>#REF!</v>
      </c>
      <c r="J13" s="138" t="s">
        <v>153</v>
      </c>
      <c r="K13" s="79" t="s">
        <v>150</v>
      </c>
    </row>
    <row r="14" s="37" customFormat="1" ht="120" spans="1:11">
      <c r="A14" s="74" t="s">
        <v>154</v>
      </c>
      <c r="B14" s="86" t="s">
        <v>155</v>
      </c>
      <c r="C14" s="13" t="s">
        <v>37</v>
      </c>
      <c r="D14" s="75" t="s">
        <v>149</v>
      </c>
      <c r="E14" s="76">
        <v>985.344</v>
      </c>
      <c r="F14" s="77">
        <v>12.7</v>
      </c>
      <c r="G14" s="77">
        <f t="shared" si="0"/>
        <v>12513.8688</v>
      </c>
      <c r="H14" s="77" t="e">
        <f>ROUND(#REF!/E14*(1-0.0873),2)</f>
        <v>#REF!</v>
      </c>
      <c r="I14" s="133" t="e">
        <f t="shared" si="1"/>
        <v>#REF!</v>
      </c>
      <c r="J14" s="74" t="s">
        <v>156</v>
      </c>
      <c r="K14" s="79" t="s">
        <v>150</v>
      </c>
    </row>
    <row r="15" s="37" customFormat="1" ht="48" spans="1:11">
      <c r="A15" s="74"/>
      <c r="B15" s="87" t="s">
        <v>157</v>
      </c>
      <c r="C15" s="13" t="s">
        <v>158</v>
      </c>
      <c r="D15" s="75" t="s">
        <v>149</v>
      </c>
      <c r="E15" s="76">
        <v>4600</v>
      </c>
      <c r="F15" s="77"/>
      <c r="G15" s="77">
        <f t="shared" si="0"/>
        <v>0</v>
      </c>
      <c r="H15" s="77" t="e">
        <f>ROUND(#REF!/E15*(1-0.0873),2)</f>
        <v>#REF!</v>
      </c>
      <c r="I15" s="133" t="e">
        <f t="shared" si="1"/>
        <v>#REF!</v>
      </c>
      <c r="J15" s="74"/>
      <c r="K15" s="79" t="s">
        <v>150</v>
      </c>
    </row>
    <row r="16" s="37" customFormat="1" ht="72" spans="1:11">
      <c r="A16" s="74" t="s">
        <v>159</v>
      </c>
      <c r="B16" s="88" t="s">
        <v>160</v>
      </c>
      <c r="C16" s="13" t="s">
        <v>41</v>
      </c>
      <c r="D16" s="75" t="s">
        <v>149</v>
      </c>
      <c r="E16" s="76">
        <v>839.5</v>
      </c>
      <c r="F16" s="77">
        <v>12.7</v>
      </c>
      <c r="G16" s="77">
        <f t="shared" ref="G16:G26" si="2">+E16*F16</f>
        <v>10661.65</v>
      </c>
      <c r="H16" s="77" t="e">
        <f>ROUND(#REF!/E16*(1-0.0873),2)</f>
        <v>#REF!</v>
      </c>
      <c r="I16" s="133" t="e">
        <f t="shared" ref="I16:I26" si="3">+H16*E16</f>
        <v>#REF!</v>
      </c>
      <c r="J16" s="74" t="s">
        <v>161</v>
      </c>
      <c r="K16" s="79" t="s">
        <v>150</v>
      </c>
    </row>
    <row r="17" s="37" customFormat="1" ht="72" spans="1:11">
      <c r="A17" s="74" t="s">
        <v>162</v>
      </c>
      <c r="B17" s="88"/>
      <c r="C17" s="13" t="s">
        <v>163</v>
      </c>
      <c r="D17" s="75" t="s">
        <v>149</v>
      </c>
      <c r="E17" s="76">
        <v>2504.731</v>
      </c>
      <c r="F17" s="77">
        <v>12.7</v>
      </c>
      <c r="G17" s="77">
        <f t="shared" si="2"/>
        <v>31810.0837</v>
      </c>
      <c r="H17" s="77" t="e">
        <f>ROUND(#REF!/E17*(1-0.0873),2)</f>
        <v>#REF!</v>
      </c>
      <c r="I17" s="133" t="e">
        <f t="shared" si="3"/>
        <v>#REF!</v>
      </c>
      <c r="J17" s="74" t="s">
        <v>161</v>
      </c>
      <c r="K17" s="79" t="s">
        <v>130</v>
      </c>
    </row>
    <row r="18" s="37" customFormat="1" ht="48" spans="1:11">
      <c r="A18" s="74" t="s">
        <v>164</v>
      </c>
      <c r="B18" s="89" t="s">
        <v>165</v>
      </c>
      <c r="C18" s="13" t="s">
        <v>166</v>
      </c>
      <c r="D18" s="75" t="s">
        <v>149</v>
      </c>
      <c r="E18" s="90">
        <v>26.182</v>
      </c>
      <c r="F18" s="77">
        <v>50.8</v>
      </c>
      <c r="G18" s="77">
        <f t="shared" si="2"/>
        <v>1330.0456</v>
      </c>
      <c r="H18" s="77" t="e">
        <f>ROUND(#REF!/E18*(1-0.0873),2)</f>
        <v>#REF!</v>
      </c>
      <c r="I18" s="133" t="e">
        <f t="shared" si="3"/>
        <v>#REF!</v>
      </c>
      <c r="J18" s="74" t="s">
        <v>161</v>
      </c>
      <c r="K18" s="79" t="s">
        <v>167</v>
      </c>
    </row>
    <row r="19" s="37" customFormat="1" ht="36" spans="1:11">
      <c r="A19" s="74" t="s">
        <v>168</v>
      </c>
      <c r="B19" s="89" t="s">
        <v>169</v>
      </c>
      <c r="C19" s="13" t="s">
        <v>170</v>
      </c>
      <c r="D19" s="75" t="s">
        <v>149</v>
      </c>
      <c r="E19" s="90">
        <v>65.86501</v>
      </c>
      <c r="F19" s="77">
        <v>26.5</v>
      </c>
      <c r="G19" s="77">
        <f t="shared" si="2"/>
        <v>1745.422765</v>
      </c>
      <c r="H19" s="77" t="e">
        <f>ROUND(#REF!/E19*(1-0.0873),2)</f>
        <v>#REF!</v>
      </c>
      <c r="I19" s="133" t="e">
        <f t="shared" si="3"/>
        <v>#REF!</v>
      </c>
      <c r="J19" s="74"/>
      <c r="K19" s="79" t="s">
        <v>171</v>
      </c>
    </row>
    <row r="20" s="37" customFormat="1" ht="48" spans="1:11">
      <c r="A20" s="74" t="s">
        <v>172</v>
      </c>
      <c r="B20" s="91" t="s">
        <v>173</v>
      </c>
      <c r="C20" s="13" t="s">
        <v>174</v>
      </c>
      <c r="D20" s="75" t="s">
        <v>149</v>
      </c>
      <c r="E20" s="76">
        <f t="shared" ref="E20:E24" si="4">1280.08826</f>
        <v>1280.08826</v>
      </c>
      <c r="F20" s="77">
        <v>12.7</v>
      </c>
      <c r="G20" s="77">
        <f t="shared" si="2"/>
        <v>16257.120902</v>
      </c>
      <c r="H20" s="77" t="e">
        <f>ROUND(#REF!/E20*(1-0.0873),2)</f>
        <v>#REF!</v>
      </c>
      <c r="I20" s="133" t="e">
        <f t="shared" si="3"/>
        <v>#REF!</v>
      </c>
      <c r="J20" s="74"/>
      <c r="K20" s="79" t="s">
        <v>175</v>
      </c>
    </row>
    <row r="21" s="37" customFormat="1" ht="60" spans="1:11">
      <c r="A21" s="74" t="s">
        <v>176</v>
      </c>
      <c r="B21" s="86"/>
      <c r="C21" s="13" t="s">
        <v>177</v>
      </c>
      <c r="D21" s="75" t="s">
        <v>149</v>
      </c>
      <c r="E21" s="76">
        <f>1280.08826*2</f>
        <v>2560.17652</v>
      </c>
      <c r="F21" s="77">
        <v>12.7</v>
      </c>
      <c r="G21" s="77">
        <f t="shared" si="2"/>
        <v>32514.241804</v>
      </c>
      <c r="H21" s="77" t="e">
        <f>ROUND(#REF!/E21*(1-0.0873),2)</f>
        <v>#REF!</v>
      </c>
      <c r="I21" s="133" t="e">
        <f t="shared" si="3"/>
        <v>#REF!</v>
      </c>
      <c r="J21" s="74" t="s">
        <v>161</v>
      </c>
      <c r="K21" s="79" t="s">
        <v>150</v>
      </c>
    </row>
    <row r="22" s="37" customFormat="1" ht="60" spans="1:11">
      <c r="A22" s="74" t="s">
        <v>178</v>
      </c>
      <c r="B22" s="86"/>
      <c r="C22" s="13" t="s">
        <v>47</v>
      </c>
      <c r="D22" s="75" t="s">
        <v>149</v>
      </c>
      <c r="E22" s="76">
        <f t="shared" si="4"/>
        <v>1280.08826</v>
      </c>
      <c r="F22" s="77">
        <v>12.7</v>
      </c>
      <c r="G22" s="77">
        <f t="shared" si="2"/>
        <v>16257.120902</v>
      </c>
      <c r="H22" s="77" t="e">
        <f>ROUND(#REF!/E22*(1-0.0873),2)</f>
        <v>#REF!</v>
      </c>
      <c r="I22" s="133" t="e">
        <f t="shared" si="3"/>
        <v>#REF!</v>
      </c>
      <c r="J22" s="74" t="s">
        <v>161</v>
      </c>
      <c r="K22" s="79" t="s">
        <v>130</v>
      </c>
    </row>
    <row r="23" s="37" customFormat="1" ht="24" spans="1:11">
      <c r="A23" s="74" t="s">
        <v>179</v>
      </c>
      <c r="B23" s="86"/>
      <c r="C23" s="13" t="s">
        <v>180</v>
      </c>
      <c r="D23" s="75" t="s">
        <v>149</v>
      </c>
      <c r="E23" s="76">
        <f t="shared" si="4"/>
        <v>1280.08826</v>
      </c>
      <c r="F23" s="77">
        <v>1.3</v>
      </c>
      <c r="G23" s="77">
        <f t="shared" si="2"/>
        <v>1664.114738</v>
      </c>
      <c r="H23" s="77" t="e">
        <f>ROUND(#REF!/E23*(1-0.0873),2)</f>
        <v>#REF!</v>
      </c>
      <c r="I23" s="133" t="e">
        <f t="shared" si="3"/>
        <v>#REF!</v>
      </c>
      <c r="J23" s="74" t="s">
        <v>161</v>
      </c>
      <c r="K23" s="79" t="s">
        <v>181</v>
      </c>
    </row>
    <row r="24" s="40" customFormat="1" ht="24" spans="1:239">
      <c r="A24" s="74" t="s">
        <v>182</v>
      </c>
      <c r="B24" s="92"/>
      <c r="C24" s="13" t="s">
        <v>183</v>
      </c>
      <c r="D24" s="75" t="s">
        <v>149</v>
      </c>
      <c r="E24" s="76">
        <f t="shared" si="4"/>
        <v>1280.08826</v>
      </c>
      <c r="F24" s="93">
        <v>1.6</v>
      </c>
      <c r="G24" s="77">
        <f t="shared" si="2"/>
        <v>2048.141216</v>
      </c>
      <c r="H24" s="77" t="e">
        <f>ROUND(#REF!/E24*(1-0.0873),2)</f>
        <v>#REF!</v>
      </c>
      <c r="I24" s="133" t="e">
        <f t="shared" si="3"/>
        <v>#REF!</v>
      </c>
      <c r="J24" s="74" t="s">
        <v>184</v>
      </c>
      <c r="K24" s="137" t="s">
        <v>185</v>
      </c>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155"/>
      <c r="HK24" s="155"/>
      <c r="HL24" s="155"/>
      <c r="HM24" s="155"/>
      <c r="HN24" s="155"/>
      <c r="HO24" s="155"/>
      <c r="HP24" s="155"/>
      <c r="HQ24" s="155"/>
      <c r="HR24" s="155"/>
      <c r="HS24" s="155"/>
      <c r="HT24" s="155"/>
      <c r="HU24" s="155"/>
      <c r="HV24" s="155"/>
      <c r="HW24" s="155"/>
      <c r="HX24" s="155"/>
      <c r="HY24" s="155"/>
      <c r="HZ24" s="155"/>
      <c r="IA24" s="155"/>
      <c r="IB24" s="155"/>
      <c r="IC24" s="155"/>
      <c r="ID24" s="155"/>
      <c r="IE24" s="155"/>
    </row>
    <row r="25" s="41" customFormat="1" ht="36" spans="1:239">
      <c r="A25" s="74" t="s">
        <v>186</v>
      </c>
      <c r="B25" s="94" t="s">
        <v>187</v>
      </c>
      <c r="C25" s="11" t="s">
        <v>188</v>
      </c>
      <c r="D25" s="75" t="s">
        <v>60</v>
      </c>
      <c r="E25" s="93">
        <f>(310.17+30.54)/0.12</f>
        <v>2839.25</v>
      </c>
      <c r="F25" s="93">
        <v>5.3</v>
      </c>
      <c r="G25" s="77">
        <f t="shared" si="2"/>
        <v>15048.025</v>
      </c>
      <c r="H25" s="77" t="e">
        <f>ROUND(#REF!/E25*(1-0.0873),2)</f>
        <v>#REF!</v>
      </c>
      <c r="I25" s="133" t="e">
        <f t="shared" si="3"/>
        <v>#REF!</v>
      </c>
      <c r="J25" s="74"/>
      <c r="K25" s="137" t="s">
        <v>150</v>
      </c>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139"/>
      <c r="DW25" s="139"/>
      <c r="DX25" s="139"/>
      <c r="DY25" s="139"/>
      <c r="DZ25" s="139"/>
      <c r="EA25" s="139"/>
      <c r="EB25" s="139"/>
      <c r="EC25" s="139"/>
      <c r="ED25" s="139"/>
      <c r="EE25" s="139"/>
      <c r="EF25" s="139"/>
      <c r="EG25" s="139"/>
      <c r="EH25" s="139"/>
      <c r="EI25" s="139"/>
      <c r="EJ25" s="139"/>
      <c r="EK25" s="139"/>
      <c r="EL25" s="139"/>
      <c r="EM25" s="139"/>
      <c r="EN25" s="139"/>
      <c r="EO25" s="139"/>
      <c r="EP25" s="139"/>
      <c r="EQ25" s="139"/>
      <c r="ER25" s="139"/>
      <c r="ES25" s="139"/>
      <c r="ET25" s="139"/>
      <c r="EU25" s="139"/>
      <c r="EV25" s="139"/>
      <c r="EW25" s="139"/>
      <c r="EX25" s="139"/>
      <c r="EY25" s="139"/>
      <c r="EZ25" s="139"/>
      <c r="FA25" s="139"/>
      <c r="FB25" s="139"/>
      <c r="FC25" s="139"/>
      <c r="FD25" s="139"/>
      <c r="FE25" s="139"/>
      <c r="FF25" s="139"/>
      <c r="FG25" s="139"/>
      <c r="FH25" s="139"/>
      <c r="FI25" s="139"/>
      <c r="FJ25" s="139"/>
      <c r="FK25" s="139"/>
      <c r="FL25" s="139"/>
      <c r="FM25" s="139"/>
      <c r="FN25" s="139"/>
      <c r="FO25" s="139"/>
      <c r="FP25" s="139"/>
      <c r="FQ25" s="139"/>
      <c r="FR25" s="139"/>
      <c r="FS25" s="139"/>
      <c r="FT25" s="139"/>
      <c r="FU25" s="139"/>
      <c r="FV25" s="139"/>
      <c r="FW25" s="139"/>
      <c r="FX25" s="139"/>
      <c r="FY25" s="139"/>
      <c r="FZ25" s="139"/>
      <c r="GA25" s="139"/>
      <c r="GB25" s="139"/>
      <c r="GC25" s="139"/>
      <c r="GD25" s="139"/>
      <c r="GE25" s="139"/>
      <c r="GF25" s="139"/>
      <c r="GG25" s="139"/>
      <c r="GH25" s="139"/>
      <c r="GI25" s="139"/>
      <c r="GJ25" s="139"/>
      <c r="GK25" s="139"/>
      <c r="GL25" s="139"/>
      <c r="GM25" s="139"/>
      <c r="GN25" s="139"/>
      <c r="GO25" s="139"/>
      <c r="GP25" s="139"/>
      <c r="GQ25" s="139"/>
      <c r="GR25" s="139"/>
      <c r="GS25" s="139"/>
      <c r="GT25" s="139"/>
      <c r="GU25" s="139"/>
      <c r="GV25" s="139"/>
      <c r="GW25" s="139"/>
      <c r="GX25" s="139"/>
      <c r="GY25" s="139"/>
      <c r="GZ25" s="139"/>
      <c r="HA25" s="139"/>
      <c r="HB25" s="139"/>
      <c r="HC25" s="139"/>
      <c r="HD25" s="139"/>
      <c r="HE25" s="139"/>
      <c r="HF25" s="139"/>
      <c r="HG25" s="139"/>
      <c r="HH25" s="139"/>
      <c r="HI25" s="139"/>
      <c r="HJ25" s="156"/>
      <c r="HK25" s="156"/>
      <c r="HL25" s="156"/>
      <c r="HM25" s="156"/>
      <c r="HN25" s="156"/>
      <c r="HO25" s="156"/>
      <c r="HP25" s="156"/>
      <c r="HQ25" s="156"/>
      <c r="HR25" s="156"/>
      <c r="HS25" s="156"/>
      <c r="HT25" s="156"/>
      <c r="HU25" s="156"/>
      <c r="HV25" s="156"/>
      <c r="HW25" s="156"/>
      <c r="HX25" s="156"/>
      <c r="HY25" s="156"/>
      <c r="HZ25" s="156"/>
      <c r="IA25" s="156"/>
      <c r="IB25" s="156"/>
      <c r="IC25" s="156"/>
      <c r="ID25" s="156"/>
      <c r="IE25" s="156"/>
    </row>
    <row r="26" s="42" customFormat="1" spans="1:11">
      <c r="A26" s="95">
        <v>2</v>
      </c>
      <c r="B26" s="96" t="s">
        <v>69</v>
      </c>
      <c r="C26" s="97"/>
      <c r="D26" s="97"/>
      <c r="E26" s="72"/>
      <c r="F26" s="77">
        <v>850</v>
      </c>
      <c r="G26" s="98"/>
      <c r="H26" s="77"/>
      <c r="I26" s="97"/>
      <c r="J26" s="140"/>
      <c r="K26" s="141"/>
    </row>
    <row r="27" s="43" customFormat="1" ht="120" spans="1:11">
      <c r="A27" s="74">
        <v>2.1</v>
      </c>
      <c r="B27" s="99" t="s">
        <v>189</v>
      </c>
      <c r="C27" s="13" t="s">
        <v>190</v>
      </c>
      <c r="D27" s="75" t="s">
        <v>191</v>
      </c>
      <c r="E27" s="100"/>
      <c r="F27" s="77">
        <v>899.5</v>
      </c>
      <c r="G27" s="77">
        <f t="shared" ref="G27:G31" si="5">+F27*E27</f>
        <v>0</v>
      </c>
      <c r="H27" s="77" t="e">
        <f>ROUND(#REF!/E27*(1-0.0873),2)</f>
        <v>#REF!</v>
      </c>
      <c r="I27" s="133">
        <v>0</v>
      </c>
      <c r="J27" s="74" t="s">
        <v>192</v>
      </c>
      <c r="K27" s="11" t="s">
        <v>193</v>
      </c>
    </row>
    <row r="28" s="43" customFormat="1" ht="120" spans="1:11">
      <c r="A28" s="74">
        <v>2.2</v>
      </c>
      <c r="B28" s="99" t="s">
        <v>194</v>
      </c>
      <c r="C28" s="11" t="s">
        <v>195</v>
      </c>
      <c r="D28" s="75" t="s">
        <v>191</v>
      </c>
      <c r="E28" s="77">
        <v>353.859</v>
      </c>
      <c r="F28" s="77">
        <v>1164.1</v>
      </c>
      <c r="G28" s="77">
        <f t="shared" si="5"/>
        <v>411927.2619</v>
      </c>
      <c r="H28" s="77" t="e">
        <f>ROUND(#REF!/E28*(1-0.0873),2)</f>
        <v>#REF!</v>
      </c>
      <c r="I28" s="133" t="e">
        <f t="shared" ref="I27:I31" si="6">+H28*E28</f>
        <v>#REF!</v>
      </c>
      <c r="J28" s="74" t="s">
        <v>196</v>
      </c>
      <c r="K28" s="11" t="s">
        <v>197</v>
      </c>
    </row>
    <row r="29" s="43" customFormat="1" ht="72" spans="1:11">
      <c r="A29" s="74">
        <v>2.3</v>
      </c>
      <c r="B29" s="99" t="s">
        <v>198</v>
      </c>
      <c r="C29" s="11" t="s">
        <v>199</v>
      </c>
      <c r="D29" s="75" t="s">
        <v>31</v>
      </c>
      <c r="E29" s="77">
        <v>2000</v>
      </c>
      <c r="F29" s="77">
        <v>2.1</v>
      </c>
      <c r="G29" s="77">
        <f t="shared" si="5"/>
        <v>4200</v>
      </c>
      <c r="H29" s="77" t="e">
        <f>ROUND(#REF!/E29*(1-0.0873),2)</f>
        <v>#REF!</v>
      </c>
      <c r="I29" s="133" t="e">
        <f t="shared" si="6"/>
        <v>#REF!</v>
      </c>
      <c r="J29" s="74" t="s">
        <v>126</v>
      </c>
      <c r="K29" s="11" t="s">
        <v>30</v>
      </c>
    </row>
    <row r="30" s="43" customFormat="1" ht="96" spans="1:11">
      <c r="A30" s="74" t="s">
        <v>200</v>
      </c>
      <c r="B30" s="99" t="s">
        <v>201</v>
      </c>
      <c r="C30" s="11" t="s">
        <v>202</v>
      </c>
      <c r="D30" s="75" t="s">
        <v>16</v>
      </c>
      <c r="E30" s="77">
        <v>0</v>
      </c>
      <c r="F30" s="77">
        <v>1058.3</v>
      </c>
      <c r="G30" s="77">
        <f t="shared" si="5"/>
        <v>0</v>
      </c>
      <c r="H30" s="77">
        <v>0</v>
      </c>
      <c r="I30" s="133">
        <f t="shared" si="6"/>
        <v>0</v>
      </c>
      <c r="J30" s="74" t="s">
        <v>203</v>
      </c>
      <c r="K30" s="11" t="s">
        <v>204</v>
      </c>
    </row>
    <row r="31" s="43" customFormat="1" ht="72" spans="1:11">
      <c r="A31" s="74" t="s">
        <v>184</v>
      </c>
      <c r="B31" s="101" t="s">
        <v>205</v>
      </c>
      <c r="C31" s="11" t="s">
        <v>206</v>
      </c>
      <c r="D31" s="75" t="s">
        <v>207</v>
      </c>
      <c r="E31" s="100">
        <v>154.15</v>
      </c>
      <c r="F31" s="77">
        <v>28</v>
      </c>
      <c r="G31" s="77">
        <f t="shared" si="5"/>
        <v>4316.2</v>
      </c>
      <c r="H31" s="77" t="e">
        <f>ROUND(#REF!/E31*(1-0.0873),2)</f>
        <v>#REF!</v>
      </c>
      <c r="I31" s="133" t="e">
        <f t="shared" si="6"/>
        <v>#REF!</v>
      </c>
      <c r="J31" s="74" t="s">
        <v>208</v>
      </c>
      <c r="K31" s="11" t="s">
        <v>209</v>
      </c>
    </row>
    <row r="32" s="38" customFormat="1" ht="13.5" spans="1:11">
      <c r="A32" s="69" t="s">
        <v>210</v>
      </c>
      <c r="B32" s="70" t="s">
        <v>75</v>
      </c>
      <c r="C32" s="71"/>
      <c r="D32" s="71"/>
      <c r="E32" s="72"/>
      <c r="F32" s="77">
        <v>55</v>
      </c>
      <c r="G32" s="73"/>
      <c r="H32" s="77"/>
      <c r="I32" s="71"/>
      <c r="J32" s="134"/>
      <c r="K32" s="132"/>
    </row>
    <row r="33" s="44" customFormat="1" ht="180" spans="1:11">
      <c r="A33" s="102" t="s">
        <v>211</v>
      </c>
      <c r="B33" s="103" t="s">
        <v>212</v>
      </c>
      <c r="C33" s="11" t="s">
        <v>213</v>
      </c>
      <c r="D33" s="104" t="s">
        <v>149</v>
      </c>
      <c r="E33" s="77">
        <f>6152.96+696.15</f>
        <v>6849.11</v>
      </c>
      <c r="F33" s="77">
        <v>42</v>
      </c>
      <c r="G33" s="77">
        <f t="shared" ref="G33:G37" si="7">+F33*E33</f>
        <v>287662.62</v>
      </c>
      <c r="H33" s="77" t="e">
        <f>ROUND(#REF!/E33*(1-0.0873),2)</f>
        <v>#REF!</v>
      </c>
      <c r="I33" s="133" t="e">
        <f>E33*H33</f>
        <v>#REF!</v>
      </c>
      <c r="J33" s="74" t="s">
        <v>214</v>
      </c>
      <c r="K33" s="11" t="s">
        <v>215</v>
      </c>
    </row>
    <row r="34" s="38" customFormat="1" ht="13.5" spans="1:11">
      <c r="A34" s="69" t="s">
        <v>216</v>
      </c>
      <c r="B34" s="70" t="s">
        <v>70</v>
      </c>
      <c r="C34" s="71"/>
      <c r="D34" s="71"/>
      <c r="E34" s="72"/>
      <c r="F34" s="77">
        <v>65</v>
      </c>
      <c r="G34" s="73"/>
      <c r="H34" s="77"/>
      <c r="I34" s="71"/>
      <c r="J34" s="134"/>
      <c r="K34" s="132"/>
    </row>
    <row r="35" s="44" customFormat="1" ht="144" spans="1:11">
      <c r="A35" s="102" t="s">
        <v>217</v>
      </c>
      <c r="B35" s="103" t="s">
        <v>218</v>
      </c>
      <c r="C35" s="11" t="s">
        <v>219</v>
      </c>
      <c r="D35" s="104" t="s">
        <v>149</v>
      </c>
      <c r="E35" s="105">
        <f>18.224+121.744+350.083+6.82+6.72+63+1592.508+58.435</f>
        <v>2217.534</v>
      </c>
      <c r="F35" s="77">
        <v>50.8</v>
      </c>
      <c r="G35" s="77">
        <f>+F35*E35</f>
        <v>112650.7272</v>
      </c>
      <c r="H35" s="77" t="e">
        <f>ROUND(#REF!/E35*(1-0.0873),2)</f>
        <v>#REF!</v>
      </c>
      <c r="I35" s="133" t="e">
        <f t="shared" ref="I35:I37" si="8">+H35*E35</f>
        <v>#REF!</v>
      </c>
      <c r="J35" s="74" t="s">
        <v>220</v>
      </c>
      <c r="K35" s="11" t="s">
        <v>19</v>
      </c>
    </row>
    <row r="36" s="44" customFormat="1" ht="144" spans="1:11">
      <c r="A36" s="102" t="s">
        <v>221</v>
      </c>
      <c r="B36" s="103" t="s">
        <v>222</v>
      </c>
      <c r="C36" s="11" t="s">
        <v>18</v>
      </c>
      <c r="D36" s="104" t="s">
        <v>149</v>
      </c>
      <c r="E36" s="105">
        <v>26729.792</v>
      </c>
      <c r="F36" s="77">
        <v>50.8</v>
      </c>
      <c r="G36" s="77">
        <f t="shared" si="7"/>
        <v>1357873.4336</v>
      </c>
      <c r="H36" s="77" t="e">
        <f>ROUND(#REF!/E36*(1-0.0873),2)</f>
        <v>#REF!</v>
      </c>
      <c r="I36" s="133" t="e">
        <f t="shared" si="8"/>
        <v>#REF!</v>
      </c>
      <c r="J36" s="74" t="s">
        <v>223</v>
      </c>
      <c r="K36" s="11" t="s">
        <v>19</v>
      </c>
    </row>
    <row r="37" s="44" customFormat="1" ht="144" spans="1:11">
      <c r="A37" s="102" t="s">
        <v>224</v>
      </c>
      <c r="B37" s="103" t="s">
        <v>225</v>
      </c>
      <c r="C37" s="11" t="s">
        <v>226</v>
      </c>
      <c r="D37" s="104" t="s">
        <v>149</v>
      </c>
      <c r="E37" s="105">
        <v>120</v>
      </c>
      <c r="F37" s="77">
        <v>50.8</v>
      </c>
      <c r="G37" s="77">
        <f t="shared" si="7"/>
        <v>6096</v>
      </c>
      <c r="H37" s="77" t="e">
        <f>ROUND(#REF!/E37*(1-0.0873),2)</f>
        <v>#REF!</v>
      </c>
      <c r="I37" s="133" t="e">
        <f t="shared" si="8"/>
        <v>#REF!</v>
      </c>
      <c r="J37" s="74" t="s">
        <v>227</v>
      </c>
      <c r="K37" s="11" t="s">
        <v>19</v>
      </c>
    </row>
    <row r="38" s="38" customFormat="1" ht="13.5" spans="1:239">
      <c r="A38" s="69" t="s">
        <v>228</v>
      </c>
      <c r="B38" s="70" t="s">
        <v>229</v>
      </c>
      <c r="C38" s="71"/>
      <c r="D38" s="71"/>
      <c r="E38" s="72"/>
      <c r="F38" s="106">
        <v>27</v>
      </c>
      <c r="G38" s="73"/>
      <c r="H38" s="77"/>
      <c r="I38" s="71"/>
      <c r="J38" s="134"/>
      <c r="K38" s="13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c r="EN38" s="142"/>
      <c r="EO38" s="142"/>
      <c r="EP38" s="142"/>
      <c r="EQ38" s="142"/>
      <c r="ER38" s="142"/>
      <c r="ES38" s="142"/>
      <c r="ET38" s="142"/>
      <c r="EU38" s="142"/>
      <c r="EV38" s="142"/>
      <c r="EW38" s="142"/>
      <c r="EX38" s="142"/>
      <c r="EY38" s="142"/>
      <c r="EZ38" s="142"/>
      <c r="FA38" s="142"/>
      <c r="FB38" s="142"/>
      <c r="FC38" s="142"/>
      <c r="FD38" s="142"/>
      <c r="FE38" s="142"/>
      <c r="FF38" s="142"/>
      <c r="FG38" s="142"/>
      <c r="FH38" s="142"/>
      <c r="FI38" s="142"/>
      <c r="FJ38" s="142"/>
      <c r="FK38" s="142"/>
      <c r="FL38" s="142"/>
      <c r="FM38" s="142"/>
      <c r="FN38" s="142"/>
      <c r="FO38" s="142"/>
      <c r="FP38" s="142"/>
      <c r="FQ38" s="142"/>
      <c r="FR38" s="142"/>
      <c r="FS38" s="142"/>
      <c r="FT38" s="142"/>
      <c r="FU38" s="142"/>
      <c r="FV38" s="142"/>
      <c r="FW38" s="142"/>
      <c r="FX38" s="142"/>
      <c r="FY38" s="142"/>
      <c r="FZ38" s="142"/>
      <c r="GA38" s="142"/>
      <c r="GB38" s="142"/>
      <c r="GC38" s="142"/>
      <c r="GD38" s="142"/>
      <c r="GE38" s="142"/>
      <c r="GF38" s="142"/>
      <c r="GG38" s="142"/>
      <c r="GH38" s="142"/>
      <c r="GI38" s="142"/>
      <c r="GJ38" s="142"/>
      <c r="GK38" s="142"/>
      <c r="GL38" s="142"/>
      <c r="GM38" s="142"/>
      <c r="GN38" s="142"/>
      <c r="GO38" s="142"/>
      <c r="GP38" s="142"/>
      <c r="GQ38" s="142"/>
      <c r="GR38" s="142"/>
      <c r="GS38" s="142"/>
      <c r="GT38" s="142"/>
      <c r="GU38" s="142"/>
      <c r="GV38" s="142"/>
      <c r="GW38" s="142"/>
      <c r="GX38" s="142"/>
      <c r="GY38" s="142"/>
      <c r="GZ38" s="142"/>
      <c r="HA38" s="142"/>
      <c r="HB38" s="142"/>
      <c r="HC38" s="142"/>
      <c r="HD38" s="142"/>
      <c r="HE38" s="142"/>
      <c r="HF38" s="142"/>
      <c r="HG38" s="142"/>
      <c r="HH38" s="142"/>
      <c r="HI38" s="142"/>
      <c r="HJ38" s="157"/>
      <c r="HK38" s="157"/>
      <c r="HL38" s="157"/>
      <c r="HM38" s="157"/>
      <c r="HN38" s="157"/>
      <c r="HO38" s="157"/>
      <c r="HP38" s="157"/>
      <c r="HQ38" s="157"/>
      <c r="HR38" s="157"/>
      <c r="HS38" s="157"/>
      <c r="HT38" s="157"/>
      <c r="HU38" s="157"/>
      <c r="HV38" s="157"/>
      <c r="HW38" s="157"/>
      <c r="HX38" s="157"/>
      <c r="HY38" s="157"/>
      <c r="HZ38" s="157"/>
      <c r="IA38" s="157"/>
      <c r="IB38" s="157"/>
      <c r="IC38" s="157"/>
      <c r="ID38" s="157"/>
      <c r="IE38" s="157"/>
    </row>
    <row r="39" s="44" customFormat="1" ht="84" spans="1:11">
      <c r="A39" s="104">
        <v>6.1</v>
      </c>
      <c r="B39" s="107" t="s">
        <v>230</v>
      </c>
      <c r="C39" s="19" t="s">
        <v>231</v>
      </c>
      <c r="D39" s="108" t="s">
        <v>149</v>
      </c>
      <c r="E39" s="77">
        <f>6152.96+696.15</f>
        <v>6849.11</v>
      </c>
      <c r="F39" s="106">
        <v>35</v>
      </c>
      <c r="G39" s="106">
        <f>+F39*E39</f>
        <v>239718.85</v>
      </c>
      <c r="H39" s="77" t="e">
        <f>ROUND(#REF!/E39*(1-0.0873),2)</f>
        <v>#REF!</v>
      </c>
      <c r="I39" s="143" t="e">
        <f>E39*H39</f>
        <v>#REF!</v>
      </c>
      <c r="J39" s="74" t="s">
        <v>129</v>
      </c>
      <c r="K39" s="20" t="s">
        <v>80</v>
      </c>
    </row>
    <row r="40" s="45" customFormat="1" ht="13.5" spans="1:239">
      <c r="A40" s="109">
        <v>7</v>
      </c>
      <c r="B40" s="110" t="s">
        <v>232</v>
      </c>
      <c r="C40" s="111"/>
      <c r="D40" s="111"/>
      <c r="E40" s="112"/>
      <c r="F40" s="106">
        <v>15</v>
      </c>
      <c r="G40" s="112"/>
      <c r="H40" s="77"/>
      <c r="I40" s="111"/>
      <c r="J40" s="144"/>
      <c r="K40" s="145"/>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c r="CD40" s="146"/>
      <c r="CE40" s="146"/>
      <c r="CF40" s="146"/>
      <c r="CG40" s="146"/>
      <c r="CH40" s="146"/>
      <c r="CI40" s="146"/>
      <c r="CJ40" s="146"/>
      <c r="CK40" s="146"/>
      <c r="CL40" s="146"/>
      <c r="CM40" s="146"/>
      <c r="CN40" s="146"/>
      <c r="CO40" s="146"/>
      <c r="CP40" s="146"/>
      <c r="CQ40" s="146"/>
      <c r="CR40" s="146"/>
      <c r="CS40" s="146"/>
      <c r="CT40" s="146"/>
      <c r="CU40" s="146"/>
      <c r="CV40" s="146"/>
      <c r="CW40" s="146"/>
      <c r="CX40" s="146"/>
      <c r="CY40" s="146"/>
      <c r="CZ40" s="146"/>
      <c r="DA40" s="146"/>
      <c r="DB40" s="146"/>
      <c r="DC40" s="146"/>
      <c r="DD40" s="146"/>
      <c r="DE40" s="146"/>
      <c r="DF40" s="146"/>
      <c r="DG40" s="146"/>
      <c r="DH40" s="146"/>
      <c r="DI40" s="146"/>
      <c r="DJ40" s="146"/>
      <c r="DK40" s="146"/>
      <c r="DL40" s="146"/>
      <c r="DM40" s="146"/>
      <c r="DN40" s="146"/>
      <c r="DO40" s="146"/>
      <c r="DP40" s="146"/>
      <c r="DQ40" s="146"/>
      <c r="DR40" s="146"/>
      <c r="DS40" s="146"/>
      <c r="DT40" s="146"/>
      <c r="DU40" s="146"/>
      <c r="DV40" s="146"/>
      <c r="DW40" s="146"/>
      <c r="DX40" s="146"/>
      <c r="DY40" s="146"/>
      <c r="DZ40" s="146"/>
      <c r="EA40" s="146"/>
      <c r="EB40" s="146"/>
      <c r="EC40" s="146"/>
      <c r="ED40" s="146"/>
      <c r="EE40" s="146"/>
      <c r="EF40" s="146"/>
      <c r="EG40" s="146"/>
      <c r="EH40" s="146"/>
      <c r="EI40" s="146"/>
      <c r="EJ40" s="146"/>
      <c r="EK40" s="146"/>
      <c r="EL40" s="146"/>
      <c r="EM40" s="146"/>
      <c r="EN40" s="146"/>
      <c r="EO40" s="146"/>
      <c r="EP40" s="146"/>
      <c r="EQ40" s="146"/>
      <c r="ER40" s="146"/>
      <c r="ES40" s="146"/>
      <c r="ET40" s="146"/>
      <c r="EU40" s="146"/>
      <c r="EV40" s="146"/>
      <c r="EW40" s="146"/>
      <c r="EX40" s="146"/>
      <c r="EY40" s="146"/>
      <c r="EZ40" s="146"/>
      <c r="FA40" s="146"/>
      <c r="FB40" s="146"/>
      <c r="FC40" s="146"/>
      <c r="FD40" s="146"/>
      <c r="FE40" s="146"/>
      <c r="FF40" s="146"/>
      <c r="FG40" s="146"/>
      <c r="FH40" s="146"/>
      <c r="FI40" s="146"/>
      <c r="FJ40" s="146"/>
      <c r="FK40" s="146"/>
      <c r="FL40" s="146"/>
      <c r="FM40" s="146"/>
      <c r="FN40" s="146"/>
      <c r="FO40" s="146"/>
      <c r="FP40" s="146"/>
      <c r="FQ40" s="146"/>
      <c r="FR40" s="146"/>
      <c r="FS40" s="146"/>
      <c r="FT40" s="146"/>
      <c r="FU40" s="146"/>
      <c r="FV40" s="146"/>
      <c r="FW40" s="146"/>
      <c r="FX40" s="146"/>
      <c r="FY40" s="146"/>
      <c r="FZ40" s="146"/>
      <c r="GA40" s="146"/>
      <c r="GB40" s="146"/>
      <c r="GC40" s="146"/>
      <c r="GD40" s="146"/>
      <c r="GE40" s="146"/>
      <c r="GF40" s="146"/>
      <c r="GG40" s="146"/>
      <c r="GH40" s="146"/>
      <c r="GI40" s="146"/>
      <c r="GJ40" s="146"/>
      <c r="GK40" s="146"/>
      <c r="GL40" s="146"/>
      <c r="GM40" s="146"/>
      <c r="GN40" s="146"/>
      <c r="GO40" s="146"/>
      <c r="GP40" s="146"/>
      <c r="GQ40" s="146"/>
      <c r="GR40" s="146"/>
      <c r="GS40" s="146"/>
      <c r="GT40" s="146"/>
      <c r="GU40" s="146"/>
      <c r="GV40" s="146"/>
      <c r="GW40" s="146"/>
      <c r="GX40" s="146"/>
      <c r="GY40" s="146"/>
      <c r="GZ40" s="146"/>
      <c r="HA40" s="146"/>
      <c r="HB40" s="146"/>
      <c r="HC40" s="146"/>
      <c r="HD40" s="146"/>
      <c r="HE40" s="146"/>
      <c r="HF40" s="146"/>
      <c r="HG40" s="146"/>
      <c r="HH40" s="146"/>
      <c r="HI40" s="146"/>
      <c r="HJ40" s="158"/>
      <c r="HK40" s="158"/>
      <c r="HL40" s="158"/>
      <c r="HM40" s="158"/>
      <c r="HN40" s="158"/>
      <c r="HO40" s="158"/>
      <c r="HP40" s="158"/>
      <c r="HQ40" s="158"/>
      <c r="HR40" s="158"/>
      <c r="HS40" s="158"/>
      <c r="HT40" s="158"/>
      <c r="HU40" s="158"/>
      <c r="HV40" s="158"/>
      <c r="HW40" s="158"/>
      <c r="HX40" s="158"/>
      <c r="HY40" s="158"/>
      <c r="HZ40" s="158"/>
      <c r="IA40" s="158"/>
      <c r="IB40" s="158"/>
      <c r="IC40" s="158"/>
      <c r="ID40" s="158"/>
      <c r="IE40" s="158"/>
    </row>
    <row r="41" s="44" customFormat="1" ht="312" spans="1:11">
      <c r="A41" s="104">
        <v>7.1</v>
      </c>
      <c r="B41" s="113" t="s">
        <v>233</v>
      </c>
      <c r="C41" s="19" t="s">
        <v>81</v>
      </c>
      <c r="D41" s="108" t="s">
        <v>35</v>
      </c>
      <c r="E41" s="77">
        <f>6152.96+696.15</f>
        <v>6849.11</v>
      </c>
      <c r="F41" s="106">
        <v>20</v>
      </c>
      <c r="G41" s="106">
        <f>E41*F41</f>
        <v>136982.2</v>
      </c>
      <c r="H41" s="77" t="e">
        <f>ROUND(#REF!/E41*(1-0.0873),2)</f>
        <v>#REF!</v>
      </c>
      <c r="I41" s="143" t="e">
        <f>E41*H41</f>
        <v>#REF!</v>
      </c>
      <c r="J41" s="74" t="s">
        <v>129</v>
      </c>
      <c r="K41" s="147" t="s">
        <v>234</v>
      </c>
    </row>
    <row r="42" s="37" customFormat="1" ht="13.5" spans="1:11">
      <c r="A42" s="114" t="s">
        <v>235</v>
      </c>
      <c r="B42" s="115"/>
      <c r="C42" s="115"/>
      <c r="D42" s="115"/>
      <c r="E42" s="116"/>
      <c r="F42" s="117"/>
      <c r="G42" s="118">
        <f>SUM(G3:G41)</f>
        <v>3522147.729727</v>
      </c>
      <c r="H42" s="119"/>
      <c r="I42" s="148" t="e">
        <f>SUM(I5:I41)</f>
        <v>#REF!</v>
      </c>
      <c r="J42" s="114"/>
      <c r="K42" s="149"/>
    </row>
    <row r="43" s="37" customFormat="1" ht="108" customHeight="1" spans="1:11">
      <c r="A43" s="120" t="s">
        <v>236</v>
      </c>
      <c r="B43" s="117"/>
      <c r="C43" s="117"/>
      <c r="D43" s="117"/>
      <c r="E43" s="117"/>
      <c r="F43" s="53"/>
      <c r="G43" s="121"/>
      <c r="H43" s="117"/>
      <c r="I43" s="117"/>
      <c r="J43" s="150"/>
      <c r="K43" s="151"/>
    </row>
    <row r="44" s="37" customFormat="1" spans="1:11">
      <c r="A44" s="51"/>
      <c r="B44" s="52"/>
      <c r="E44" s="53"/>
      <c r="F44" s="53" t="e">
        <f>+G41/E40</f>
        <v>#DIV/0!</v>
      </c>
      <c r="G44" s="122"/>
      <c r="H44" s="53"/>
      <c r="I44" s="152"/>
      <c r="J44" s="150"/>
      <c r="K44" s="55"/>
    </row>
    <row r="45" s="46" customFormat="1" ht="14.25" spans="1:11">
      <c r="A45" s="51"/>
      <c r="B45" s="52"/>
      <c r="C45" s="37"/>
      <c r="D45" s="37"/>
      <c r="E45" s="53"/>
      <c r="F45" s="53"/>
      <c r="G45" s="53"/>
      <c r="H45" s="53"/>
      <c r="I45" s="153"/>
      <c r="J45" s="154"/>
      <c r="K45" s="55"/>
    </row>
    <row r="46" s="47" customFormat="1" ht="14.25" spans="1:11">
      <c r="A46" s="51"/>
      <c r="B46" s="52"/>
      <c r="C46" s="37"/>
      <c r="D46" s="37"/>
      <c r="E46" s="53"/>
      <c r="F46" s="53"/>
      <c r="G46" s="53">
        <f>+G42/E41</f>
        <v>514.248965154159</v>
      </c>
      <c r="H46" s="53"/>
      <c r="I46" s="153"/>
      <c r="J46" s="54"/>
      <c r="K46" s="55"/>
    </row>
    <row r="47" s="48" customFormat="1" ht="13.5" spans="1:11">
      <c r="A47" s="51"/>
      <c r="B47" s="52"/>
      <c r="C47" s="37"/>
      <c r="D47" s="37"/>
      <c r="E47" s="53"/>
      <c r="F47" s="53"/>
      <c r="G47" s="53"/>
      <c r="H47" s="53"/>
      <c r="I47" s="153"/>
      <c r="J47" s="54"/>
      <c r="K47" s="55"/>
    </row>
    <row r="48" s="49" customFormat="1" ht="13.5" spans="1:11">
      <c r="A48" s="51"/>
      <c r="B48" s="52"/>
      <c r="C48" s="37"/>
      <c r="D48" s="37"/>
      <c r="E48" s="53"/>
      <c r="F48" s="53"/>
      <c r="G48" s="53"/>
      <c r="H48" s="53"/>
      <c r="I48" s="153"/>
      <c r="J48" s="54"/>
      <c r="K48" s="55"/>
    </row>
    <row r="49" s="37" customFormat="1" spans="1:11">
      <c r="A49" s="51"/>
      <c r="B49" s="52"/>
      <c r="E49" s="123" t="s">
        <v>72</v>
      </c>
      <c r="F49" s="53"/>
      <c r="G49" s="53" t="e">
        <f>F49/#REF!</f>
        <v>#REF!</v>
      </c>
      <c r="H49" s="53" t="e">
        <f>SUM(#REF!)</f>
        <v>#REF!</v>
      </c>
      <c r="I49" s="153" t="e">
        <f>H49/#REF!</f>
        <v>#REF!</v>
      </c>
      <c r="J49" s="54"/>
      <c r="K49" s="55"/>
    </row>
    <row r="50" s="37" customFormat="1" spans="1:11">
      <c r="A50" s="51"/>
      <c r="B50" s="52"/>
      <c r="E50" s="123" t="s">
        <v>69</v>
      </c>
      <c r="F50" s="53"/>
      <c r="G50" s="53" t="e">
        <f>F50/#REF!</f>
        <v>#REF!</v>
      </c>
      <c r="H50" s="53" t="e">
        <f>SUM(#REF!)</f>
        <v>#REF!</v>
      </c>
      <c r="I50" s="153" t="e">
        <f>H50/#REF!</f>
        <v>#REF!</v>
      </c>
      <c r="J50" s="54"/>
      <c r="K50" s="55"/>
    </row>
    <row r="51" s="37" customFormat="1" spans="1:11">
      <c r="A51" s="51"/>
      <c r="B51" s="52"/>
      <c r="E51" s="123" t="s">
        <v>237</v>
      </c>
      <c r="F51" s="53"/>
      <c r="G51" s="53" t="e">
        <f>F51/#REF!</f>
        <v>#REF!</v>
      </c>
      <c r="H51" s="53" t="e">
        <f>SUM(#REF!)</f>
        <v>#REF!</v>
      </c>
      <c r="I51" s="153" t="e">
        <f>H51/#REF!</f>
        <v>#REF!</v>
      </c>
      <c r="J51" s="54"/>
      <c r="K51" s="55"/>
    </row>
    <row r="52" s="37" customFormat="1" spans="1:11">
      <c r="A52" s="51"/>
      <c r="B52" s="52"/>
      <c r="E52" s="123" t="s">
        <v>238</v>
      </c>
      <c r="F52" s="53"/>
      <c r="G52" s="53" t="e">
        <f>F52/#REF!</f>
        <v>#REF!</v>
      </c>
      <c r="H52" s="53" t="e">
        <f>SUM(#REF!)</f>
        <v>#REF!</v>
      </c>
      <c r="I52" s="153" t="e">
        <f>H52/#REF!</f>
        <v>#REF!</v>
      </c>
      <c r="J52" s="54"/>
      <c r="K52" s="55"/>
    </row>
    <row r="53" s="37" customFormat="1" spans="1:11">
      <c r="A53" s="51"/>
      <c r="B53" s="52"/>
      <c r="E53" s="123" t="s">
        <v>239</v>
      </c>
      <c r="F53" s="53" t="e">
        <f>SUM(#REF!)</f>
        <v>#REF!</v>
      </c>
      <c r="G53" s="53" t="e">
        <f>F53/#REF!</f>
        <v>#REF!</v>
      </c>
      <c r="H53" s="53" t="e">
        <f>SUM(H49:H52)</f>
        <v>#REF!</v>
      </c>
      <c r="I53" s="153" t="e">
        <f>H53/#REF!</f>
        <v>#REF!</v>
      </c>
      <c r="J53" s="54"/>
      <c r="K53" s="55"/>
    </row>
    <row r="54" s="37" customFormat="1" spans="1:11">
      <c r="A54" s="51"/>
      <c r="B54" s="52"/>
      <c r="E54" s="53"/>
      <c r="F54" s="53" t="e">
        <f>SUM(#REF!)</f>
        <v>#REF!</v>
      </c>
      <c r="G54" s="53"/>
      <c r="H54" s="53"/>
      <c r="I54" s="153"/>
      <c r="J54" s="54"/>
      <c r="K54" s="55"/>
    </row>
    <row r="55" s="37" customFormat="1" spans="1:11">
      <c r="A55" s="51"/>
      <c r="B55" s="52"/>
      <c r="E55" s="53"/>
      <c r="F55" s="53" t="e">
        <f>SUM(#REF!)</f>
        <v>#REF!</v>
      </c>
      <c r="G55" s="53"/>
      <c r="H55" s="53"/>
      <c r="I55" s="153"/>
      <c r="J55" s="54"/>
      <c r="K55" s="55"/>
    </row>
    <row r="56" s="50" customFormat="1" spans="1:217">
      <c r="A56" s="51"/>
      <c r="B56" s="52"/>
      <c r="C56" s="37"/>
      <c r="D56" s="37"/>
      <c r="E56" s="53"/>
      <c r="F56" s="53" t="e">
        <f>SUM(#REF!)</f>
        <v>#REF!</v>
      </c>
      <c r="G56" s="53"/>
      <c r="H56" s="53"/>
      <c r="I56" s="37"/>
      <c r="J56" s="54" t="e">
        <f>SUM(#REF!)</f>
        <v>#REF!</v>
      </c>
      <c r="K56" s="55"/>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row>
    <row r="57" s="50" customFormat="1" spans="1:217">
      <c r="A57" s="51"/>
      <c r="B57" s="52"/>
      <c r="C57" s="37"/>
      <c r="D57" s="37"/>
      <c r="E57" s="53"/>
      <c r="F57" s="53" t="e">
        <f>SUM(F53:F56)</f>
        <v>#REF!</v>
      </c>
      <c r="G57" s="53"/>
      <c r="H57" s="53"/>
      <c r="I57" s="37"/>
      <c r="J57" s="54" t="e">
        <f>SUM(#REF!)</f>
        <v>#REF!</v>
      </c>
      <c r="K57" s="55"/>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37"/>
      <c r="EP57" s="37"/>
      <c r="EQ57" s="37"/>
      <c r="ER57" s="37"/>
      <c r="ES57" s="37"/>
      <c r="ET57" s="37"/>
      <c r="EU57" s="37"/>
      <c r="EV57" s="37"/>
      <c r="EW57" s="37"/>
      <c r="EX57" s="37"/>
      <c r="EY57" s="37"/>
      <c r="EZ57" s="37"/>
      <c r="FA57" s="37"/>
      <c r="FB57" s="37"/>
      <c r="FC57" s="37"/>
      <c r="FD57" s="37"/>
      <c r="FE57" s="37"/>
      <c r="FF57" s="37"/>
      <c r="FG57" s="37"/>
      <c r="FH57" s="37"/>
      <c r="FI57" s="37"/>
      <c r="FJ57" s="37"/>
      <c r="FK57" s="37"/>
      <c r="FL57" s="37"/>
      <c r="FM57" s="37"/>
      <c r="FN57" s="37"/>
      <c r="FO57" s="37"/>
      <c r="FP57" s="37"/>
      <c r="FQ57" s="37"/>
      <c r="FR57" s="37"/>
      <c r="FS57" s="37"/>
      <c r="FT57" s="37"/>
      <c r="FU57" s="37"/>
      <c r="FV57" s="37"/>
      <c r="FW57" s="37"/>
      <c r="FX57" s="37"/>
      <c r="FY57" s="37"/>
      <c r="FZ57" s="37"/>
      <c r="GA57" s="37"/>
      <c r="GB57" s="37"/>
      <c r="GC57" s="37"/>
      <c r="GD57" s="37"/>
      <c r="GE57" s="37"/>
      <c r="GF57" s="37"/>
      <c r="GG57" s="37"/>
      <c r="GH57" s="37"/>
      <c r="GI57" s="37"/>
      <c r="GJ57" s="37"/>
      <c r="GK57" s="37"/>
      <c r="GL57" s="37"/>
      <c r="GM57" s="37"/>
      <c r="GN57" s="37"/>
      <c r="GO57" s="37"/>
      <c r="GP57" s="37"/>
      <c r="GQ57" s="37"/>
      <c r="GR57" s="37"/>
      <c r="GS57" s="37"/>
      <c r="GT57" s="37"/>
      <c r="GU57" s="37"/>
      <c r="GV57" s="37"/>
      <c r="GW57" s="37"/>
      <c r="GX57" s="37"/>
      <c r="GY57" s="37"/>
      <c r="GZ57" s="37"/>
      <c r="HA57" s="37"/>
      <c r="HB57" s="37"/>
      <c r="HC57" s="37"/>
      <c r="HD57" s="37"/>
      <c r="HE57" s="37"/>
      <c r="HF57" s="37"/>
      <c r="HG57" s="37"/>
      <c r="HH57" s="37"/>
      <c r="HI57" s="37"/>
    </row>
    <row r="58" spans="10:10">
      <c r="J58" s="54" t="e">
        <f>SUM(#REF!)</f>
        <v>#REF!</v>
      </c>
    </row>
    <row r="59" spans="10:10">
      <c r="J59" s="54" t="e">
        <f>SUM(#REF!)</f>
        <v>#REF!</v>
      </c>
    </row>
    <row r="60" spans="10:10">
      <c r="J60" s="54" t="e">
        <f>SUM(J56:J59)</f>
        <v>#REF!</v>
      </c>
    </row>
  </sheetData>
  <autoFilter xmlns:etc="http://www.wps.cn/officeDocument/2017/etCustomData" ref="A1:K44" etc:filterBottomFollowUsedRange="0">
    <extLst/>
  </autoFilter>
  <mergeCells count="15">
    <mergeCell ref="A1:K1"/>
    <mergeCell ref="F2:G2"/>
    <mergeCell ref="H2:I2"/>
    <mergeCell ref="B4:K4"/>
    <mergeCell ref="A42:E42"/>
    <mergeCell ref="A43:K43"/>
    <mergeCell ref="A2:A3"/>
    <mergeCell ref="B2:B3"/>
    <mergeCell ref="B16:B17"/>
    <mergeCell ref="B20:B24"/>
    <mergeCell ref="C2:C3"/>
    <mergeCell ref="D2:D3"/>
    <mergeCell ref="E2:E3"/>
    <mergeCell ref="J2:J3"/>
    <mergeCell ref="K2:K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P34"/>
  <sheetViews>
    <sheetView zoomScale="55" zoomScaleNormal="55" workbookViewId="0">
      <selection activeCell="C6" sqref="C6"/>
    </sheetView>
  </sheetViews>
  <sheetFormatPr defaultColWidth="9" defaultRowHeight="13.5"/>
  <cols>
    <col min="1" max="1" width="5.25" customWidth="1"/>
    <col min="2" max="2" width="14.4083333333333" customWidth="1"/>
    <col min="3" max="3" width="44.7" style="2" customWidth="1"/>
    <col min="4" max="4" width="37.7916666666667" customWidth="1"/>
    <col min="5" max="5" width="8.125" customWidth="1"/>
    <col min="6" max="6" width="10" style="3" customWidth="1"/>
    <col min="7" max="7" width="8.875" customWidth="1"/>
    <col min="8" max="8" width="11.75" customWidth="1"/>
    <col min="9" max="9" width="14.125" style="3" customWidth="1"/>
    <col min="10" max="10" width="15.625" style="3" customWidth="1"/>
    <col min="11" max="16" width="12.625" style="1" hidden="1" customWidth="1"/>
    <col min="17" max="17" width="49.7666666666667" hidden="1" customWidth="1"/>
    <col min="18" max="34" width="9" hidden="1" customWidth="1"/>
  </cols>
  <sheetData>
    <row r="1" customFormat="1" ht="51" customHeight="1" spans="1:16">
      <c r="A1" s="4" t="s">
        <v>0</v>
      </c>
      <c r="B1" s="4"/>
      <c r="C1" s="5"/>
      <c r="D1" s="4"/>
      <c r="E1" s="4"/>
      <c r="F1" s="4"/>
      <c r="G1" s="4"/>
      <c r="H1" s="4"/>
      <c r="I1" s="4"/>
      <c r="J1" s="4"/>
      <c r="K1" s="1"/>
      <c r="L1" s="1"/>
      <c r="M1" s="1"/>
      <c r="N1" s="1"/>
      <c r="O1" s="1"/>
      <c r="P1" s="1"/>
    </row>
    <row r="2" customFormat="1" spans="1:16">
      <c r="A2" s="6" t="s">
        <v>1</v>
      </c>
      <c r="B2" s="6" t="s">
        <v>2</v>
      </c>
      <c r="C2" s="7" t="s">
        <v>3</v>
      </c>
      <c r="D2" s="6" t="s">
        <v>4</v>
      </c>
      <c r="E2" s="6" t="s">
        <v>5</v>
      </c>
      <c r="F2" s="6" t="s">
        <v>6</v>
      </c>
      <c r="G2" s="6" t="s">
        <v>7</v>
      </c>
      <c r="H2" s="6" t="s">
        <v>8</v>
      </c>
      <c r="I2" s="6" t="s">
        <v>9</v>
      </c>
      <c r="J2" s="6" t="s">
        <v>10</v>
      </c>
      <c r="K2" s="25"/>
      <c r="L2" s="25"/>
      <c r="M2" s="25"/>
      <c r="N2" s="25"/>
      <c r="O2" s="25"/>
      <c r="P2" s="25"/>
    </row>
    <row r="3" customFormat="1" ht="29.1" customHeight="1" spans="1:16">
      <c r="A3" s="6"/>
      <c r="B3" s="6"/>
      <c r="C3" s="7"/>
      <c r="D3" s="6"/>
      <c r="E3" s="6"/>
      <c r="F3" s="6"/>
      <c r="G3" s="6"/>
      <c r="H3" s="6"/>
      <c r="I3" s="6"/>
      <c r="J3" s="6"/>
      <c r="K3" s="25"/>
      <c r="L3" s="25"/>
      <c r="M3" s="25"/>
      <c r="N3" s="25"/>
      <c r="O3" s="25"/>
      <c r="P3" s="25"/>
    </row>
    <row r="4" customFormat="1" ht="23.1" customHeight="1" spans="1:16">
      <c r="A4" s="6" t="s">
        <v>11</v>
      </c>
      <c r="B4" s="7" t="s">
        <v>12</v>
      </c>
      <c r="C4" s="7"/>
      <c r="D4" s="7"/>
      <c r="E4" s="7"/>
      <c r="F4" s="6"/>
      <c r="G4" s="7"/>
      <c r="H4" s="7"/>
      <c r="I4" s="6"/>
      <c r="J4" s="6"/>
      <c r="K4" s="1"/>
      <c r="L4" s="1"/>
      <c r="M4" s="25"/>
      <c r="N4" s="25"/>
      <c r="O4" s="25"/>
      <c r="P4" s="1"/>
    </row>
    <row r="5" customFormat="1" spans="1:16">
      <c r="A5" s="6"/>
      <c r="B5" s="8"/>
      <c r="C5" s="7"/>
      <c r="D5" s="6"/>
      <c r="E5" s="8"/>
      <c r="F5" s="8"/>
      <c r="G5" s="7"/>
      <c r="H5" s="6"/>
      <c r="I5" s="6"/>
      <c r="J5" s="6"/>
      <c r="K5" s="1"/>
      <c r="L5" s="1"/>
      <c r="M5" s="1"/>
      <c r="N5" s="1"/>
      <c r="O5" s="1"/>
      <c r="P5" s="1"/>
    </row>
    <row r="6" customFormat="1" ht="88" customHeight="1" spans="1:16">
      <c r="A6" s="6">
        <v>1</v>
      </c>
      <c r="B6" s="7" t="s">
        <v>13</v>
      </c>
      <c r="C6" s="7" t="s">
        <v>14</v>
      </c>
      <c r="D6" s="6" t="s">
        <v>15</v>
      </c>
      <c r="E6" s="8" t="s">
        <v>16</v>
      </c>
      <c r="F6" s="9">
        <v>650</v>
      </c>
      <c r="G6" s="7"/>
      <c r="H6" s="6">
        <v>745</v>
      </c>
      <c r="I6" s="6">
        <v>484250</v>
      </c>
      <c r="J6" s="6"/>
      <c r="K6" s="26"/>
      <c r="L6" s="26"/>
      <c r="M6" s="25"/>
      <c r="N6" s="25"/>
      <c r="O6" s="25"/>
      <c r="P6" s="25"/>
    </row>
    <row r="7" s="1" customFormat="1" ht="144" spans="1:16">
      <c r="A7" s="8">
        <v>2</v>
      </c>
      <c r="B7" s="10" t="s">
        <v>17</v>
      </c>
      <c r="C7" s="11" t="s">
        <v>18</v>
      </c>
      <c r="D7" s="11" t="s">
        <v>19</v>
      </c>
      <c r="E7" s="8" t="s">
        <v>20</v>
      </c>
      <c r="F7" s="12">
        <v>8414.99</v>
      </c>
      <c r="G7" s="10"/>
      <c r="H7" s="8">
        <v>35</v>
      </c>
      <c r="I7" s="8">
        <v>294524.65</v>
      </c>
      <c r="J7" s="8"/>
      <c r="K7" s="25"/>
      <c r="L7" s="25"/>
      <c r="M7" s="25"/>
      <c r="N7" s="25"/>
      <c r="O7" s="25"/>
      <c r="P7" s="25"/>
    </row>
    <row r="8" customFormat="1" ht="96" spans="1:16">
      <c r="A8" s="6">
        <v>3</v>
      </c>
      <c r="B8" s="7" t="s">
        <v>21</v>
      </c>
      <c r="C8" s="13" t="s">
        <v>22</v>
      </c>
      <c r="D8" s="6" t="s">
        <v>23</v>
      </c>
      <c r="E8" s="8" t="s">
        <v>24</v>
      </c>
      <c r="F8" s="12">
        <v>1221.718</v>
      </c>
      <c r="G8" s="7"/>
      <c r="H8" s="6">
        <v>44</v>
      </c>
      <c r="I8" s="6">
        <v>53755.592</v>
      </c>
      <c r="J8" s="6"/>
      <c r="K8" s="25"/>
      <c r="L8" s="25"/>
      <c r="M8" s="27"/>
      <c r="N8" s="25"/>
      <c r="O8" s="25"/>
      <c r="P8" s="25"/>
    </row>
    <row r="9" customFormat="1" ht="156" spans="1:16">
      <c r="A9" s="6">
        <v>4</v>
      </c>
      <c r="B9" s="7" t="s">
        <v>25</v>
      </c>
      <c r="C9" s="13" t="s">
        <v>26</v>
      </c>
      <c r="D9" s="6" t="s">
        <v>27</v>
      </c>
      <c r="E9" s="8" t="s">
        <v>24</v>
      </c>
      <c r="F9" s="12">
        <v>754.3522</v>
      </c>
      <c r="G9" s="7"/>
      <c r="H9" s="6">
        <v>260</v>
      </c>
      <c r="I9" s="6">
        <v>196131.572</v>
      </c>
      <c r="J9" s="6"/>
      <c r="K9" s="25"/>
      <c r="L9" s="25"/>
      <c r="M9" s="27"/>
      <c r="N9" s="25"/>
      <c r="O9" s="25"/>
      <c r="P9" s="25"/>
    </row>
    <row r="10" customFormat="1" ht="81" spans="1:16">
      <c r="A10" s="6">
        <v>5</v>
      </c>
      <c r="B10" s="7" t="s">
        <v>28</v>
      </c>
      <c r="C10" s="7" t="s">
        <v>29</v>
      </c>
      <c r="D10" s="11" t="s">
        <v>30</v>
      </c>
      <c r="E10" s="8" t="s">
        <v>31</v>
      </c>
      <c r="F10" s="12">
        <v>1600</v>
      </c>
      <c r="G10" s="7"/>
      <c r="H10" s="6">
        <v>1.2</v>
      </c>
      <c r="I10" s="6">
        <v>1920</v>
      </c>
      <c r="J10" s="6"/>
      <c r="K10" s="25"/>
      <c r="L10" s="25"/>
      <c r="M10" s="25"/>
      <c r="N10" s="25"/>
      <c r="O10" s="25"/>
      <c r="P10" s="25"/>
    </row>
    <row r="11" customFormat="1" ht="96" spans="1:16">
      <c r="A11" s="6">
        <v>6</v>
      </c>
      <c r="B11" s="7" t="s">
        <v>32</v>
      </c>
      <c r="C11" s="13" t="s">
        <v>33</v>
      </c>
      <c r="D11" s="6" t="s">
        <v>34</v>
      </c>
      <c r="E11" s="8" t="s">
        <v>35</v>
      </c>
      <c r="F11" s="12">
        <v>4200</v>
      </c>
      <c r="G11" s="7"/>
      <c r="H11" s="8">
        <v>15</v>
      </c>
      <c r="I11" s="6">
        <v>63000</v>
      </c>
      <c r="J11" s="6"/>
      <c r="K11" s="25"/>
      <c r="L11" s="25"/>
      <c r="M11" s="25"/>
      <c r="N11" s="25"/>
      <c r="O11" s="25"/>
      <c r="P11" s="25"/>
    </row>
    <row r="12" customFormat="1" ht="168" spans="1:16">
      <c r="A12" s="6">
        <v>6</v>
      </c>
      <c r="B12" s="7" t="s">
        <v>36</v>
      </c>
      <c r="C12" s="13" t="s">
        <v>37</v>
      </c>
      <c r="D12" s="6" t="s">
        <v>34</v>
      </c>
      <c r="E12" s="8" t="s">
        <v>35</v>
      </c>
      <c r="F12" s="12">
        <v>2600</v>
      </c>
      <c r="G12" s="7"/>
      <c r="H12" s="8">
        <v>16</v>
      </c>
      <c r="I12" s="6">
        <v>41600</v>
      </c>
      <c r="J12" s="6"/>
      <c r="K12" s="25"/>
      <c r="L12" s="25"/>
      <c r="M12" s="25"/>
      <c r="N12" s="25"/>
      <c r="O12" s="25"/>
      <c r="P12" s="25"/>
    </row>
    <row r="13" customFormat="1" ht="96" spans="1:16">
      <c r="A13" s="6">
        <v>7</v>
      </c>
      <c r="B13" s="7" t="s">
        <v>38</v>
      </c>
      <c r="C13" s="13" t="s">
        <v>33</v>
      </c>
      <c r="D13" s="6" t="s">
        <v>39</v>
      </c>
      <c r="E13" s="8" t="s">
        <v>35</v>
      </c>
      <c r="F13" s="12">
        <v>53000</v>
      </c>
      <c r="G13" s="7"/>
      <c r="H13" s="6">
        <v>12</v>
      </c>
      <c r="I13" s="6">
        <v>636000</v>
      </c>
      <c r="J13" s="6"/>
      <c r="K13" s="25"/>
      <c r="L13" s="25"/>
      <c r="M13" s="28"/>
      <c r="N13" s="29"/>
      <c r="O13" s="25"/>
      <c r="P13" s="25"/>
    </row>
    <row r="14" customFormat="1" ht="96" spans="1:16">
      <c r="A14" s="6">
        <v>8</v>
      </c>
      <c r="B14" s="7" t="s">
        <v>40</v>
      </c>
      <c r="C14" s="13" t="s">
        <v>41</v>
      </c>
      <c r="D14" s="6" t="s">
        <v>34</v>
      </c>
      <c r="E14" s="8" t="s">
        <v>35</v>
      </c>
      <c r="F14" s="12">
        <v>53000</v>
      </c>
      <c r="G14" s="7"/>
      <c r="H14" s="6">
        <v>12</v>
      </c>
      <c r="I14" s="6">
        <v>636000</v>
      </c>
      <c r="J14" s="6"/>
      <c r="K14" s="25"/>
      <c r="L14" s="25"/>
      <c r="M14" s="28"/>
      <c r="N14" s="29"/>
      <c r="O14" s="25"/>
      <c r="P14" s="25"/>
    </row>
    <row r="15" customFormat="1" ht="36" customHeight="1" spans="1:16">
      <c r="A15" s="6">
        <v>9</v>
      </c>
      <c r="B15" s="7" t="s">
        <v>42</v>
      </c>
      <c r="C15" s="7" t="s">
        <v>43</v>
      </c>
      <c r="D15" s="6" t="s">
        <v>44</v>
      </c>
      <c r="E15" s="8" t="s">
        <v>35</v>
      </c>
      <c r="F15" s="12">
        <v>53400</v>
      </c>
      <c r="G15" s="7"/>
      <c r="H15" s="6">
        <v>6</v>
      </c>
      <c r="I15" s="6">
        <v>320400</v>
      </c>
      <c r="J15" s="6" t="s">
        <v>45</v>
      </c>
      <c r="K15" s="25"/>
      <c r="L15" s="25"/>
      <c r="M15" s="28"/>
      <c r="N15" s="29"/>
      <c r="O15" s="25"/>
      <c r="P15" s="25"/>
    </row>
    <row r="16" customFormat="1" ht="75" customHeight="1" spans="1:16">
      <c r="A16" s="6">
        <v>10</v>
      </c>
      <c r="B16" s="7" t="s">
        <v>46</v>
      </c>
      <c r="C16" s="13" t="s">
        <v>47</v>
      </c>
      <c r="D16" s="6" t="s">
        <v>44</v>
      </c>
      <c r="E16" s="8" t="s">
        <v>35</v>
      </c>
      <c r="F16" s="12">
        <v>53000</v>
      </c>
      <c r="G16" s="7"/>
      <c r="H16" s="6">
        <v>8</v>
      </c>
      <c r="I16" s="6">
        <v>424000</v>
      </c>
      <c r="J16" s="6"/>
      <c r="K16" s="25"/>
      <c r="L16" s="25"/>
      <c r="M16" s="28"/>
      <c r="N16" s="29"/>
      <c r="O16" s="25"/>
      <c r="P16" s="25"/>
    </row>
    <row r="17" customFormat="1" ht="94.5" spans="1:16">
      <c r="A17" s="6">
        <v>11</v>
      </c>
      <c r="B17" s="7" t="s">
        <v>48</v>
      </c>
      <c r="C17" s="7" t="s">
        <v>49</v>
      </c>
      <c r="D17" s="6" t="s">
        <v>50</v>
      </c>
      <c r="E17" s="8" t="s">
        <v>35</v>
      </c>
      <c r="F17" s="12">
        <v>53000</v>
      </c>
      <c r="G17" s="7"/>
      <c r="H17" s="8">
        <v>10</v>
      </c>
      <c r="I17" s="6">
        <v>530000</v>
      </c>
      <c r="J17" s="6" t="s">
        <v>45</v>
      </c>
      <c r="K17" s="26"/>
      <c r="L17" s="26"/>
      <c r="M17" s="25"/>
      <c r="N17" s="25"/>
      <c r="O17" s="25"/>
      <c r="P17" s="25"/>
    </row>
    <row r="18" customFormat="1" ht="81" spans="1:16">
      <c r="A18" s="6">
        <v>13</v>
      </c>
      <c r="B18" s="7" t="s">
        <v>51</v>
      </c>
      <c r="C18" s="7" t="s">
        <v>52</v>
      </c>
      <c r="D18" s="6" t="s">
        <v>53</v>
      </c>
      <c r="E18" s="8" t="s">
        <v>54</v>
      </c>
      <c r="F18" s="12">
        <v>800</v>
      </c>
      <c r="G18" s="7"/>
      <c r="H18" s="6">
        <v>20</v>
      </c>
      <c r="I18" s="6">
        <v>16000</v>
      </c>
      <c r="J18" s="6"/>
      <c r="K18" s="25"/>
      <c r="L18" s="25"/>
      <c r="M18" s="27"/>
      <c r="N18" s="25"/>
      <c r="O18" s="25"/>
      <c r="P18" s="25"/>
    </row>
    <row r="19" customFormat="1" ht="52" customHeight="1" spans="1:16">
      <c r="A19" s="6">
        <v>14</v>
      </c>
      <c r="B19" s="7" t="s">
        <v>55</v>
      </c>
      <c r="C19" s="7" t="s">
        <v>56</v>
      </c>
      <c r="D19" s="6" t="s">
        <v>44</v>
      </c>
      <c r="E19" s="8" t="s">
        <v>31</v>
      </c>
      <c r="F19" s="12">
        <v>400</v>
      </c>
      <c r="G19" s="7"/>
      <c r="H19" s="6">
        <v>50</v>
      </c>
      <c r="I19" s="6">
        <v>20000</v>
      </c>
      <c r="J19" s="6"/>
      <c r="K19" s="25"/>
      <c r="L19" s="25"/>
      <c r="M19" s="27"/>
      <c r="N19" s="25"/>
      <c r="O19" s="25"/>
      <c r="P19" s="25"/>
    </row>
    <row r="20" customFormat="1" ht="54" spans="1:16">
      <c r="A20" s="6">
        <v>15</v>
      </c>
      <c r="B20" s="7" t="s">
        <v>57</v>
      </c>
      <c r="C20" s="7" t="s">
        <v>58</v>
      </c>
      <c r="D20" s="6" t="s">
        <v>59</v>
      </c>
      <c r="E20" s="8" t="s">
        <v>60</v>
      </c>
      <c r="F20" s="12">
        <v>1200</v>
      </c>
      <c r="G20" s="7"/>
      <c r="H20" s="6">
        <v>15</v>
      </c>
      <c r="I20" s="6">
        <v>18000</v>
      </c>
      <c r="J20" s="6"/>
      <c r="K20" s="25"/>
      <c r="L20" s="25"/>
      <c r="M20" s="28"/>
      <c r="N20" s="29"/>
      <c r="O20" s="25"/>
      <c r="P20" s="25"/>
    </row>
    <row r="21" customFormat="1" ht="68" customHeight="1" spans="1:16">
      <c r="A21" s="6">
        <v>16</v>
      </c>
      <c r="B21" s="8" t="s">
        <v>61</v>
      </c>
      <c r="C21" s="10" t="s">
        <v>62</v>
      </c>
      <c r="D21" s="8" t="s">
        <v>63</v>
      </c>
      <c r="E21" s="8" t="s">
        <v>64</v>
      </c>
      <c r="F21" s="12">
        <v>53000</v>
      </c>
      <c r="G21" s="8"/>
      <c r="H21" s="14">
        <v>5</v>
      </c>
      <c r="I21" s="6">
        <v>265000</v>
      </c>
      <c r="J21" s="8"/>
      <c r="K21" s="25"/>
      <c r="L21" s="25"/>
      <c r="M21" s="25"/>
      <c r="N21" s="25"/>
      <c r="O21" s="25"/>
      <c r="P21" s="25"/>
    </row>
    <row r="22" customFormat="1" ht="27" spans="1:16">
      <c r="A22" s="8"/>
      <c r="B22" s="15"/>
      <c r="C22" s="16" t="s">
        <v>65</v>
      </c>
      <c r="D22" s="15"/>
      <c r="E22" s="8" t="s">
        <v>66</v>
      </c>
      <c r="F22" s="12">
        <v>53000</v>
      </c>
      <c r="G22" s="15"/>
      <c r="H22" s="17"/>
      <c r="I22" s="15">
        <v>4000581.814</v>
      </c>
      <c r="J22" s="6"/>
      <c r="K22" s="30"/>
      <c r="L22" s="1"/>
      <c r="M22" s="1"/>
      <c r="N22" s="1"/>
      <c r="O22" s="1"/>
      <c r="P22" s="1"/>
    </row>
    <row r="23" customFormat="1" ht="23.1" customHeight="1" spans="1:16">
      <c r="A23" s="6" t="s">
        <v>67</v>
      </c>
      <c r="B23" s="7" t="s">
        <v>68</v>
      </c>
      <c r="C23" s="7"/>
      <c r="D23" s="7"/>
      <c r="E23" s="7"/>
      <c r="F23" s="6"/>
      <c r="G23" s="7"/>
      <c r="H23" s="7"/>
      <c r="I23" s="6"/>
      <c r="J23" s="6"/>
      <c r="K23" s="1"/>
      <c r="L23" s="1"/>
      <c r="M23" s="1"/>
      <c r="N23" s="1"/>
      <c r="O23" s="1"/>
      <c r="P23" s="1"/>
    </row>
    <row r="24" s="1" customFormat="1" ht="39" customHeight="1" spans="1:10">
      <c r="A24" s="8"/>
      <c r="B24" s="10"/>
      <c r="C24" s="10"/>
      <c r="D24" s="10"/>
      <c r="E24" s="10"/>
      <c r="F24" s="8"/>
      <c r="G24" s="10"/>
      <c r="H24" s="10"/>
      <c r="I24" s="8"/>
      <c r="J24" s="8" t="s">
        <v>10</v>
      </c>
    </row>
    <row r="25" s="1" customFormat="1" ht="81" spans="1:12">
      <c r="A25" s="14">
        <v>1</v>
      </c>
      <c r="B25" s="14" t="s">
        <v>69</v>
      </c>
      <c r="C25" s="18" t="s">
        <v>14</v>
      </c>
      <c r="D25" s="14" t="s">
        <v>15</v>
      </c>
      <c r="E25" s="14" t="s">
        <v>64</v>
      </c>
      <c r="F25" s="14">
        <v>7000</v>
      </c>
      <c r="G25" s="14"/>
      <c r="H25" s="14">
        <v>54</v>
      </c>
      <c r="I25" s="14">
        <v>378000</v>
      </c>
      <c r="J25" s="14"/>
      <c r="K25" s="25"/>
      <c r="L25" s="25"/>
    </row>
    <row r="26" s="1" customFormat="1" ht="144" spans="1:16">
      <c r="A26" s="14">
        <v>2</v>
      </c>
      <c r="B26" s="14" t="s">
        <v>70</v>
      </c>
      <c r="C26" s="11" t="s">
        <v>18</v>
      </c>
      <c r="D26" s="11" t="s">
        <v>19</v>
      </c>
      <c r="E26" s="14" t="s">
        <v>64</v>
      </c>
      <c r="F26" s="14">
        <v>7000</v>
      </c>
      <c r="G26" s="14" t="s">
        <v>71</v>
      </c>
      <c r="H26" s="14">
        <v>97</v>
      </c>
      <c r="I26" s="14">
        <v>679000</v>
      </c>
      <c r="J26" s="14"/>
      <c r="K26" s="25"/>
      <c r="L26" s="25"/>
      <c r="M26" s="25"/>
      <c r="N26" s="1"/>
      <c r="O26" s="25"/>
      <c r="P26" s="25"/>
    </row>
    <row r="27" s="1" customFormat="1" ht="175.5" spans="1:16">
      <c r="A27" s="14">
        <v>3</v>
      </c>
      <c r="B27" s="14" t="s">
        <v>72</v>
      </c>
      <c r="C27" s="18" t="s">
        <v>73</v>
      </c>
      <c r="D27" s="14" t="s">
        <v>74</v>
      </c>
      <c r="E27" s="14" t="s">
        <v>64</v>
      </c>
      <c r="F27" s="14">
        <v>7000</v>
      </c>
      <c r="G27" s="14"/>
      <c r="H27" s="14">
        <v>130</v>
      </c>
      <c r="I27" s="14">
        <v>910000</v>
      </c>
      <c r="J27" s="14"/>
      <c r="K27" s="25"/>
      <c r="L27" s="25"/>
      <c r="M27" s="31"/>
      <c r="N27" s="1"/>
      <c r="O27" s="31"/>
      <c r="P27" s="31"/>
    </row>
    <row r="28" s="1" customFormat="1" ht="256.5" spans="1:16">
      <c r="A28" s="14">
        <v>4</v>
      </c>
      <c r="B28" s="14" t="s">
        <v>75</v>
      </c>
      <c r="C28" s="11" t="s">
        <v>76</v>
      </c>
      <c r="D28" s="18" t="s">
        <v>77</v>
      </c>
      <c r="E28" s="14" t="s">
        <v>64</v>
      </c>
      <c r="F28" s="14">
        <v>7000</v>
      </c>
      <c r="G28" s="14" t="s">
        <v>71</v>
      </c>
      <c r="H28" s="14">
        <v>21</v>
      </c>
      <c r="I28" s="14">
        <v>147000</v>
      </c>
      <c r="J28" s="14"/>
      <c r="K28" s="25"/>
      <c r="L28" s="25"/>
      <c r="M28" s="25"/>
      <c r="N28" s="1"/>
      <c r="O28" s="25"/>
      <c r="P28" s="25"/>
    </row>
    <row r="29" s="1" customFormat="1" ht="96" spans="1:16">
      <c r="A29" s="14">
        <v>5</v>
      </c>
      <c r="B29" s="14" t="s">
        <v>78</v>
      </c>
      <c r="C29" s="19" t="s">
        <v>79</v>
      </c>
      <c r="D29" s="20" t="s">
        <v>80</v>
      </c>
      <c r="E29" s="14" t="s">
        <v>64</v>
      </c>
      <c r="F29" s="14">
        <v>7000</v>
      </c>
      <c r="G29" s="14"/>
      <c r="H29" s="14">
        <v>12</v>
      </c>
      <c r="I29" s="14">
        <v>84000</v>
      </c>
      <c r="J29" s="14"/>
      <c r="K29" s="25"/>
      <c r="L29" s="25"/>
      <c r="M29" s="32"/>
      <c r="N29" s="1"/>
      <c r="O29" s="32"/>
      <c r="P29" s="32"/>
    </row>
    <row r="30" s="1" customFormat="1" ht="409.5" spans="1:16">
      <c r="A30" s="8">
        <v>6</v>
      </c>
      <c r="B30" s="8" t="s">
        <v>61</v>
      </c>
      <c r="C30" s="19" t="s">
        <v>81</v>
      </c>
      <c r="D30" s="8" t="s">
        <v>63</v>
      </c>
      <c r="E30" s="8" t="s">
        <v>64</v>
      </c>
      <c r="F30" s="8">
        <v>7000</v>
      </c>
      <c r="G30" s="8"/>
      <c r="H30" s="8">
        <v>25</v>
      </c>
      <c r="I30" s="8">
        <v>175000</v>
      </c>
      <c r="J30" s="8"/>
      <c r="K30" s="25"/>
      <c r="L30" s="25"/>
      <c r="M30" s="32"/>
      <c r="N30" s="1"/>
      <c r="O30" s="32"/>
      <c r="P30" s="32"/>
    </row>
    <row r="31" s="1" customFormat="1" ht="35.1" customHeight="1" spans="1:16">
      <c r="A31" s="8">
        <v>7</v>
      </c>
      <c r="B31" s="21"/>
      <c r="C31" s="22" t="s">
        <v>65</v>
      </c>
      <c r="D31" s="21"/>
      <c r="E31" s="8" t="s">
        <v>64</v>
      </c>
      <c r="F31" s="8">
        <v>7000</v>
      </c>
      <c r="G31" s="21"/>
      <c r="H31" s="23">
        <v>339</v>
      </c>
      <c r="I31" s="21">
        <v>2373000</v>
      </c>
      <c r="J31" s="33"/>
      <c r="K31" s="25"/>
      <c r="L31" s="25"/>
      <c r="M31" s="25"/>
      <c r="N31" s="1"/>
      <c r="O31" s="25"/>
      <c r="P31" s="25"/>
    </row>
    <row r="32" customFormat="1" ht="54" spans="1:16">
      <c r="A32" s="8" t="s">
        <v>82</v>
      </c>
      <c r="B32" s="8" t="s">
        <v>83</v>
      </c>
      <c r="C32" s="10" t="s">
        <v>84</v>
      </c>
      <c r="D32" s="8" t="s">
        <v>85</v>
      </c>
      <c r="E32" s="8" t="s">
        <v>86</v>
      </c>
      <c r="F32" s="8">
        <v>18000</v>
      </c>
      <c r="G32" s="8"/>
      <c r="H32" s="8">
        <v>30</v>
      </c>
      <c r="I32" s="8">
        <v>540000</v>
      </c>
      <c r="J32" s="34"/>
      <c r="K32" s="25"/>
      <c r="L32" s="25"/>
      <c r="M32" s="25"/>
      <c r="N32" s="1"/>
      <c r="O32" s="25"/>
      <c r="P32" s="25"/>
    </row>
    <row r="33" customFormat="1" ht="35.1" customHeight="1" spans="1:16">
      <c r="A33" s="8" t="s">
        <v>87</v>
      </c>
      <c r="B33" s="15"/>
      <c r="C33" s="16" t="s">
        <v>88</v>
      </c>
      <c r="D33" s="15"/>
      <c r="E33" s="15"/>
      <c r="F33" s="8"/>
      <c r="G33" s="15"/>
      <c r="H33" s="17"/>
      <c r="I33" s="15">
        <v>6913581.814</v>
      </c>
      <c r="J33" s="35"/>
      <c r="K33" s="1"/>
      <c r="L33" s="1"/>
      <c r="M33" s="1"/>
      <c r="N33" s="1"/>
      <c r="O33" s="1"/>
      <c r="P33" s="1"/>
    </row>
    <row r="34" customFormat="1" ht="190" customHeight="1" spans="1:16">
      <c r="A34" s="24" t="s">
        <v>240</v>
      </c>
      <c r="B34" s="24"/>
      <c r="C34" s="24"/>
      <c r="D34" s="24"/>
      <c r="E34" s="24"/>
      <c r="F34" s="24"/>
      <c r="G34" s="24"/>
      <c r="H34" s="24"/>
      <c r="I34" s="24"/>
      <c r="J34" s="36"/>
      <c r="K34" s="24"/>
      <c r="L34" s="24"/>
      <c r="M34" s="24"/>
      <c r="N34" s="24"/>
      <c r="O34" s="24"/>
      <c r="P34" s="24"/>
    </row>
  </sheetData>
  <mergeCells count="17">
    <mergeCell ref="A1:J1"/>
    <mergeCell ref="B4:J4"/>
    <mergeCell ref="B23:J23"/>
    <mergeCell ref="A34:J34"/>
    <mergeCell ref="A2:A3"/>
    <mergeCell ref="B2:B3"/>
    <mergeCell ref="C2:C3"/>
    <mergeCell ref="D2:D3"/>
    <mergeCell ref="E2:E3"/>
    <mergeCell ref="F2:F3"/>
    <mergeCell ref="G2:G3"/>
    <mergeCell ref="H2:H3"/>
    <mergeCell ref="I2:I3"/>
    <mergeCell ref="J2:J3"/>
    <mergeCell ref="M3:M4"/>
    <mergeCell ref="N3:N4"/>
    <mergeCell ref="O3:O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报价汇总表 (4)</vt:lpstr>
      <vt:lpstr>报价汇总表 (2)</vt:lpstr>
      <vt:lpstr>综合楼</vt:lpstr>
      <vt:lpstr>删10.11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TNT</cp:lastModifiedBy>
  <dcterms:created xsi:type="dcterms:W3CDTF">2006-09-16T00:00:00Z</dcterms:created>
  <dcterms:modified xsi:type="dcterms:W3CDTF">2025-10-11T07:56:59Z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8D84B36F04344854875626BE4088944F_13</vt:lpwstr>
  </property>
  <property fmtid="{D5CDD505-2E9C-101B-9397-08002B2CF9AE}" pid="3" name="KSOProductBuildVer">
    <vt:lpwstr>2052-12.1.0.22529</vt:lpwstr>
  </property>
  <property fmtid="{D5CDD505-2E9C-101B-9397-08002B2CF9AE}" pid="4" name="KSOReadingLayout">
    <vt:bool>true</vt:bool>
  </property>
</Properties>
</file>